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070" activeTab="2"/>
  </bookViews>
  <sheets>
    <sheet name="2022" sheetId="1" r:id="rId1"/>
    <sheet name="2023" sheetId="4" r:id="rId2"/>
    <sheet name="2024" sheetId="5" r:id="rId3"/>
    <sheet name="Свод+ПО+Сервер" sheetId="6" r:id="rId4"/>
  </sheets>
  <calcPr calcId="145621" refMode="R1C1"/>
</workbook>
</file>

<file path=xl/calcChain.xml><?xml version="1.0" encoding="utf-8"?>
<calcChain xmlns="http://schemas.openxmlformats.org/spreadsheetml/2006/main">
  <c r="C24" i="5" l="1"/>
  <c r="C7" i="6"/>
  <c r="C6" i="6"/>
  <c r="C8" i="6"/>
  <c r="C5" i="6"/>
  <c r="C17" i="6" l="1"/>
  <c r="D4" i="4" l="1"/>
  <c r="D24" i="5" l="1"/>
  <c r="D23" i="5"/>
  <c r="D15" i="5"/>
  <c r="D7" i="5"/>
  <c r="D6" i="5"/>
  <c r="D5" i="5"/>
  <c r="D4" i="5"/>
  <c r="D24" i="4"/>
  <c r="D15" i="4"/>
  <c r="D7" i="4"/>
  <c r="D6" i="4"/>
  <c r="D5" i="4"/>
  <c r="D32" i="1"/>
  <c r="D22" i="1"/>
  <c r="D12" i="1"/>
  <c r="D11" i="1"/>
  <c r="D10" i="1"/>
  <c r="D7" i="1"/>
  <c r="D6" i="1"/>
  <c r="D5" i="1"/>
  <c r="D4" i="1"/>
  <c r="G8" i="6" l="1"/>
  <c r="G7" i="6"/>
  <c r="F7" i="6"/>
  <c r="D3" i="5"/>
  <c r="D26" i="5" s="1"/>
  <c r="G5" i="6" l="1"/>
  <c r="G11" i="6" s="1"/>
  <c r="F29" i="6"/>
  <c r="G29" i="6" s="1"/>
  <c r="F28" i="6"/>
  <c r="G28" i="6" s="1"/>
  <c r="C29" i="6"/>
  <c r="C28" i="6"/>
  <c r="C27" i="6"/>
  <c r="G27" i="6"/>
  <c r="F23" i="6"/>
  <c r="G23" i="6" s="1"/>
  <c r="F22" i="6"/>
  <c r="G22" i="6" s="1"/>
  <c r="G21" i="6"/>
  <c r="G17" i="6"/>
  <c r="G16" i="6"/>
  <c r="G15" i="6"/>
  <c r="G18" i="6" s="1"/>
  <c r="C10" i="6" s="1"/>
  <c r="C23" i="6"/>
  <c r="C22" i="6"/>
  <c r="C21" i="6"/>
  <c r="C16" i="6"/>
  <c r="C15" i="6"/>
  <c r="F8" i="6"/>
  <c r="F5" i="6"/>
  <c r="E8" i="6"/>
  <c r="D23" i="4"/>
  <c r="E6" i="6" s="1"/>
  <c r="G30" i="6" l="1"/>
  <c r="G24" i="6"/>
  <c r="C9" i="6" s="1"/>
  <c r="C30" i="6"/>
  <c r="C18" i="6"/>
  <c r="C24" i="6"/>
  <c r="C11" i="6" l="1"/>
  <c r="D31" i="1"/>
  <c r="C30" i="1" l="1"/>
  <c r="D30" i="1" s="1"/>
  <c r="B22" i="5" l="1"/>
  <c r="B22" i="4"/>
  <c r="B21" i="1"/>
  <c r="B29" i="1"/>
  <c r="B14" i="4"/>
  <c r="B3" i="5" l="1"/>
  <c r="B3" i="4" l="1"/>
  <c r="D3" i="4" l="1"/>
  <c r="D26" i="4" l="1"/>
  <c r="E5" i="6"/>
  <c r="E11" i="6" s="1"/>
  <c r="I11" i="6" s="1"/>
  <c r="D9" i="1"/>
  <c r="D8" i="1" l="1"/>
  <c r="D3" i="1"/>
  <c r="B3" i="1"/>
  <c r="B8" i="1"/>
  <c r="D13" i="1" l="1"/>
  <c r="D34" i="1" s="1"/>
  <c r="B13" i="1"/>
</calcChain>
</file>

<file path=xl/sharedStrings.xml><?xml version="1.0" encoding="utf-8"?>
<sst xmlns="http://schemas.openxmlformats.org/spreadsheetml/2006/main" count="131" uniqueCount="54">
  <si>
    <t>ПУ</t>
  </si>
  <si>
    <t>Монтаж  индивидуального 1ф. прибора учета электроэнергии в  МОП МКД</t>
  </si>
  <si>
    <r>
      <t xml:space="preserve">Замена индивидуального 1ф. </t>
    </r>
    <r>
      <rPr>
        <b/>
        <sz val="11"/>
        <color theme="1"/>
        <rFont val="Calibri"/>
        <family val="2"/>
        <charset val="204"/>
        <scheme val="minor"/>
      </rPr>
      <t xml:space="preserve">прибора учета </t>
    </r>
    <r>
      <rPr>
        <sz val="11"/>
        <color theme="1"/>
        <rFont val="Calibri"/>
        <family val="2"/>
        <charset val="204"/>
        <scheme val="minor"/>
      </rPr>
      <t>электроэнергии в МОП МКД</t>
    </r>
  </si>
  <si>
    <r>
      <t xml:space="preserve">Замена индивидуального 1ф.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и монтаж </t>
    </r>
    <r>
      <rPr>
        <b/>
        <sz val="11"/>
        <color theme="1"/>
        <rFont val="Calibri"/>
        <family val="2"/>
        <charset val="204"/>
        <scheme val="minor"/>
      </rPr>
      <t>GSM модема + Антенна GSM SMA</t>
    </r>
    <r>
      <rPr>
        <sz val="11"/>
        <color theme="1"/>
        <rFont val="Calibri"/>
        <family val="2"/>
        <charset val="204"/>
        <scheme val="minor"/>
      </rPr>
      <t xml:space="preserve">  МОП МКД </t>
    </r>
  </si>
  <si>
    <r>
      <t xml:space="preserve">Монтаж  индивидуального 1ф.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и монтаж </t>
    </r>
    <r>
      <rPr>
        <b/>
        <sz val="11"/>
        <color theme="1"/>
        <rFont val="Calibri"/>
        <family val="2"/>
        <charset val="204"/>
        <scheme val="minor"/>
      </rPr>
      <t>GSM модема + Антенна GSM SMA</t>
    </r>
    <r>
      <rPr>
        <sz val="11"/>
        <color theme="1"/>
        <rFont val="Calibri"/>
        <family val="2"/>
        <charset val="204"/>
        <scheme val="minor"/>
      </rPr>
      <t xml:space="preserve">  МОП МКД </t>
    </r>
  </si>
  <si>
    <r>
      <t xml:space="preserve">Замена индивидуального 1ф.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в МОП МКД + </t>
    </r>
    <r>
      <rPr>
        <b/>
        <sz val="11"/>
        <color theme="1"/>
        <rFont val="Calibri"/>
        <family val="2"/>
        <charset val="204"/>
        <scheme val="minor"/>
      </rPr>
      <t>щит ЩУРн-П 1/3 IP66 PC IEK</t>
    </r>
  </si>
  <si>
    <r>
      <t xml:space="preserve">Замена индивидуального 1ф.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в МОП МКД + </t>
    </r>
    <r>
      <rPr>
        <b/>
        <sz val="11"/>
        <color theme="1"/>
        <rFont val="Calibri"/>
        <family val="2"/>
        <charset val="204"/>
        <scheme val="minor"/>
      </rPr>
      <t xml:space="preserve">щит ЩУРн-П 1/3 IP66 PC IEK + монтаж GSM модема + Антенна GSM SMA +  Щит распределительный навесной ЩРн-П-6 IP30 для GSM модема и автомата МОП МКД </t>
    </r>
  </si>
  <si>
    <r>
      <t xml:space="preserve">Монтаж  индивидуального 1ф. прибора учета электроэнергии в МОП МКД + </t>
    </r>
    <r>
      <rPr>
        <b/>
        <sz val="11"/>
        <color theme="1"/>
        <rFont val="Calibri"/>
        <family val="2"/>
        <charset val="204"/>
        <scheme val="minor"/>
      </rPr>
      <t>щит ЩУРн-П 1/3 IP66 PC IEK</t>
    </r>
  </si>
  <si>
    <r>
      <t xml:space="preserve">Монтаж  индивидуального 1ф.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в МОП МКД + </t>
    </r>
    <r>
      <rPr>
        <b/>
        <sz val="11"/>
        <color theme="1"/>
        <rFont val="Calibri"/>
        <family val="2"/>
        <charset val="204"/>
        <scheme val="minor"/>
      </rPr>
      <t xml:space="preserve">щит ЩУРн-П 1/3 IP66 PC IEK + монтаж GSM модема + Антенна GSM SMA +  Щит распределительный навесной ЩРн-П-6 IP30 для GSM модема и автомата МОП МКД </t>
    </r>
  </si>
  <si>
    <t>За 1 ПУ</t>
  </si>
  <si>
    <t>ПУ+ЩИТдляПУ</t>
  </si>
  <si>
    <t>ПУ+МОДЕМиАНТЕНА</t>
  </si>
  <si>
    <t>ПУ+ЩИТдляПУ+МОДЕМиАНТЕНА+ЩИТдляМОДЕМА</t>
  </si>
  <si>
    <r>
      <t xml:space="preserve">Информацию по </t>
    </r>
    <r>
      <rPr>
        <b/>
        <i/>
        <sz val="9"/>
        <color theme="1"/>
        <rFont val="Calibri"/>
        <family val="2"/>
        <charset val="204"/>
        <scheme val="minor"/>
      </rPr>
      <t>ПУ</t>
    </r>
    <r>
      <rPr>
        <i/>
        <sz val="9"/>
        <color theme="1"/>
        <rFont val="Calibri"/>
        <family val="2"/>
        <charset val="204"/>
        <scheme val="minor"/>
      </rPr>
      <t xml:space="preserve"> </t>
    </r>
    <r>
      <rPr>
        <b/>
        <i/>
        <sz val="9"/>
        <color theme="1"/>
        <rFont val="Calibri"/>
        <family val="2"/>
        <charset val="204"/>
        <scheme val="minor"/>
      </rPr>
      <t>1ф.</t>
    </r>
    <r>
      <rPr>
        <i/>
        <sz val="9"/>
        <color theme="1"/>
        <rFont val="Calibri"/>
        <family val="2"/>
        <charset val="204"/>
        <scheme val="minor"/>
      </rPr>
      <t xml:space="preserve"> взял с приложения 3: "Перечень точек учета (ИПУ) на прямых договорах с АО "Салехардэнерго" с истечением срока поверки либо отсутствием ПУ в 2022-2024 гг."</t>
    </r>
  </si>
  <si>
    <r>
      <t xml:space="preserve">Замена индивидуального 3ф. </t>
    </r>
    <r>
      <rPr>
        <b/>
        <sz val="11"/>
        <color theme="1"/>
        <rFont val="Calibri"/>
        <family val="2"/>
        <charset val="204"/>
        <scheme val="minor"/>
      </rPr>
      <t>прибора учета</t>
    </r>
    <r>
      <rPr>
        <sz val="11"/>
        <color theme="1"/>
        <rFont val="Calibri"/>
        <family val="2"/>
        <charset val="204"/>
        <scheme val="minor"/>
      </rPr>
      <t xml:space="preserve"> электроэнергии и монтаж </t>
    </r>
    <r>
      <rPr>
        <b/>
        <sz val="11"/>
        <color theme="1"/>
        <rFont val="Calibri"/>
        <family val="2"/>
        <charset val="204"/>
        <scheme val="minor"/>
      </rPr>
      <t>GSM модема + Антенна GSM SMA</t>
    </r>
    <r>
      <rPr>
        <sz val="11"/>
        <color theme="1"/>
        <rFont val="Calibri"/>
        <family val="2"/>
        <charset val="204"/>
        <scheme val="minor"/>
      </rPr>
      <t xml:space="preserve">  МОП МКД </t>
    </r>
  </si>
  <si>
    <r>
      <t xml:space="preserve">Информацию по </t>
    </r>
    <r>
      <rPr>
        <b/>
        <i/>
        <sz val="9"/>
        <color theme="1"/>
        <rFont val="Calibri"/>
        <family val="2"/>
        <charset val="204"/>
        <scheme val="minor"/>
      </rPr>
      <t>ПУ</t>
    </r>
    <r>
      <rPr>
        <i/>
        <sz val="9"/>
        <color theme="1"/>
        <rFont val="Calibri"/>
        <family val="2"/>
        <charset val="204"/>
        <scheme val="minor"/>
      </rPr>
      <t xml:space="preserve"> 3</t>
    </r>
    <r>
      <rPr>
        <b/>
        <i/>
        <sz val="9"/>
        <color theme="1"/>
        <rFont val="Calibri"/>
        <family val="2"/>
        <charset val="204"/>
        <scheme val="minor"/>
      </rPr>
      <t>ф.</t>
    </r>
    <r>
      <rPr>
        <i/>
        <sz val="9"/>
        <color theme="1"/>
        <rFont val="Calibri"/>
        <family val="2"/>
        <charset val="204"/>
        <scheme val="minor"/>
      </rPr>
      <t xml:space="preserve"> взял с приложения 2: "Перечень точек учета, поставщиком услуг в которых являются Управляющие компании, с истекшим сроком ПУ и элементов измерительного комплекса в 2021-2024 гг. "</t>
    </r>
  </si>
  <si>
    <r>
      <t xml:space="preserve">Информацию по </t>
    </r>
    <r>
      <rPr>
        <b/>
        <i/>
        <sz val="9"/>
        <color theme="1"/>
        <rFont val="Calibri"/>
        <family val="2"/>
        <charset val="204"/>
        <scheme val="minor"/>
      </rPr>
      <t>ПУ</t>
    </r>
    <r>
      <rPr>
        <i/>
        <sz val="9"/>
        <color theme="1"/>
        <rFont val="Calibri"/>
        <family val="2"/>
        <charset val="204"/>
        <scheme val="minor"/>
      </rPr>
      <t xml:space="preserve"> 3</t>
    </r>
    <r>
      <rPr>
        <b/>
        <i/>
        <sz val="9"/>
        <color theme="1"/>
        <rFont val="Calibri"/>
        <family val="2"/>
        <charset val="204"/>
        <scheme val="minor"/>
      </rPr>
      <t>ф.</t>
    </r>
    <r>
      <rPr>
        <i/>
        <sz val="9"/>
        <color theme="1"/>
        <rFont val="Calibri"/>
        <family val="2"/>
        <charset val="204"/>
        <scheme val="minor"/>
      </rPr>
      <t xml:space="preserve"> взял с приложения 1: "Перечень точек учета (ОДПУ) в многоквартирных домах на прямых договорах с АО "Салехардэнерго"с истечением срока поверки ОДПУ и элементов измерительного комплекса в 2022г."</t>
    </r>
  </si>
  <si>
    <t>Замена трансформатора тока общедомового 3 ф. ПУ электроэнергии в ВРУ МКД</t>
  </si>
  <si>
    <t>ТТ</t>
  </si>
  <si>
    <t>Замена ПУ 3ф. через трансформатора тока общедомового 3 ф. ПУ электроэнергии в ВРУ МКД</t>
  </si>
  <si>
    <t>ПУ+ТТ+МОДЕМиАНТЕНА</t>
  </si>
  <si>
    <t>Замена трансформатора тока электроэнергии в ВРУ МКД</t>
  </si>
  <si>
    <t>Программное обеспечение</t>
  </si>
  <si>
    <t>Сервер</t>
  </si>
  <si>
    <t>сумма</t>
  </si>
  <si>
    <t>шт.</t>
  </si>
  <si>
    <t>ПУ 1ф.</t>
  </si>
  <si>
    <t>ПУ 3ф</t>
  </si>
  <si>
    <t>ПУ 3ф+ТТ</t>
  </si>
  <si>
    <t xml:space="preserve">ТТ </t>
  </si>
  <si>
    <t>Итого</t>
  </si>
  <si>
    <t>без НДС</t>
  </si>
  <si>
    <t>"CRABBIT"</t>
  </si>
  <si>
    <t>"SOFTLINE"</t>
  </si>
  <si>
    <t>"СРВ-Трейн"</t>
  </si>
  <si>
    <t>Сервер:</t>
  </si>
  <si>
    <t>"Прософт системы"</t>
  </si>
  <si>
    <t>"NEXTA"</t>
  </si>
  <si>
    <t>"ЭНФОРС"</t>
  </si>
  <si>
    <r>
      <rPr>
        <i/>
        <sz val="12"/>
        <color theme="1"/>
        <rFont val="Calibri"/>
        <family val="2"/>
        <charset val="204"/>
        <scheme val="minor"/>
      </rPr>
      <t>ПО</t>
    </r>
    <r>
      <rPr>
        <i/>
        <sz val="9"/>
        <color theme="1"/>
        <rFont val="Calibri"/>
        <family val="2"/>
        <charset val="204"/>
        <scheme val="minor"/>
      </rPr>
      <t xml:space="preserve"> (Количество каналов - 1ф. </t>
    </r>
    <r>
      <rPr>
        <b/>
        <i/>
        <sz val="9"/>
        <color rgb="FFFF0000"/>
        <rFont val="Calibri"/>
        <family val="2"/>
        <charset val="204"/>
        <scheme val="minor"/>
      </rPr>
      <t>16830</t>
    </r>
    <r>
      <rPr>
        <i/>
        <sz val="9"/>
        <color theme="1"/>
        <rFont val="Calibri"/>
        <family val="2"/>
        <charset val="204"/>
        <scheme val="minor"/>
      </rPr>
      <t xml:space="preserve"> + 3ф. </t>
    </r>
    <r>
      <rPr>
        <b/>
        <i/>
        <sz val="9"/>
        <color rgb="FFFF0000"/>
        <rFont val="Calibri"/>
        <family val="2"/>
        <charset val="204"/>
        <scheme val="minor"/>
      </rPr>
      <t>14</t>
    </r>
    <r>
      <rPr>
        <i/>
        <sz val="9"/>
        <color theme="1"/>
        <rFont val="Calibri"/>
        <family val="2"/>
        <charset val="204"/>
        <scheme val="minor"/>
      </rPr>
      <t xml:space="preserve"> = </t>
    </r>
    <r>
      <rPr>
        <b/>
        <i/>
        <sz val="9"/>
        <color rgb="FFFF0000"/>
        <rFont val="Calibri"/>
        <family val="2"/>
        <charset val="204"/>
        <scheme val="minor"/>
      </rPr>
      <t>16844</t>
    </r>
  </si>
  <si>
    <t>ПУ 3ф.</t>
  </si>
  <si>
    <t>Милур</t>
  </si>
  <si>
    <t>СЗТТ</t>
  </si>
  <si>
    <t>ТЭК</t>
  </si>
  <si>
    <t>ТК Энергооборудование</t>
  </si>
  <si>
    <t xml:space="preserve">GSM модема + Антенна GSM SMA </t>
  </si>
  <si>
    <t>Инкотекс-СК</t>
  </si>
  <si>
    <t>Телеофис</t>
  </si>
  <si>
    <t>Радиофит</t>
  </si>
  <si>
    <t>Инкотекс</t>
  </si>
  <si>
    <t>Энергомера</t>
  </si>
  <si>
    <t>Сводная таблица необходимых затрат на реализацию инвестиционной программы гарантирующего поставщика АО "Салехардэнерго"</t>
  </si>
  <si>
    <t>Начальник ПЭО</t>
  </si>
  <si>
    <t>Т.В. Меркулова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</si>
</sst>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4" fontId="0" fillId="0" borderId="13" xfId="0" applyNumberFormat="1" applyBorder="1" applyAlignment="1">
      <alignment horizontal="center"/>
    </xf>
    <xf numFmtId="0" fontId="6" fillId="0" borderId="13" xfId="0" applyFont="1" applyBorder="1" applyAlignment="1">
      <alignment horizontal="right"/>
    </xf>
    <xf numFmtId="4" fontId="4" fillId="0" borderId="13" xfId="0" applyNumberFormat="1" applyFont="1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7" xfId="0" applyNumberForma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/>
    </xf>
    <xf numFmtId="0" fontId="1" fillId="0" borderId="19" xfId="0" applyNumberFormat="1" applyFon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4" fontId="0" fillId="0" borderId="20" xfId="0" applyNumberForma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4" fontId="0" fillId="0" borderId="20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0" xfId="0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4" fontId="0" fillId="0" borderId="0" xfId="0" applyNumberFormat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0" fontId="0" fillId="0" borderId="21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32" sqref="C32"/>
    </sheetView>
  </sheetViews>
  <sheetFormatPr defaultRowHeight="15" x14ac:dyDescent="0.25"/>
  <cols>
    <col min="1" max="1" width="96.5703125" style="3" customWidth="1"/>
    <col min="2" max="2" width="9.140625" style="1"/>
    <col min="3" max="3" width="10" style="1" bestFit="1" customWidth="1"/>
    <col min="4" max="4" width="12.42578125" style="1" bestFit="1" customWidth="1"/>
    <col min="5" max="5" width="51.5703125" style="1" customWidth="1"/>
  </cols>
  <sheetData>
    <row r="1" spans="1:5" ht="15.75" thickBot="1" x14ac:dyDescent="0.3">
      <c r="A1" s="67">
        <v>2022</v>
      </c>
      <c r="B1" s="67"/>
      <c r="C1" s="67"/>
      <c r="D1" s="67"/>
    </row>
    <row r="2" spans="1:5" ht="15.75" thickBot="1" x14ac:dyDescent="0.3">
      <c r="A2" s="2"/>
      <c r="B2" s="12" t="s">
        <v>0</v>
      </c>
      <c r="C2" s="11" t="s">
        <v>9</v>
      </c>
      <c r="D2" s="11"/>
    </row>
    <row r="3" spans="1:5" x14ac:dyDescent="0.25">
      <c r="A3" s="2"/>
      <c r="B3" s="9">
        <f>B4+B6+B7+B5</f>
        <v>480</v>
      </c>
      <c r="C3" s="13"/>
      <c r="D3" s="13">
        <f>SUM(D4:D7)</f>
        <v>6203457</v>
      </c>
    </row>
    <row r="4" spans="1:5" x14ac:dyDescent="0.25">
      <c r="A4" s="2" t="s">
        <v>2</v>
      </c>
      <c r="B4" s="6">
        <v>106</v>
      </c>
      <c r="C4" s="14">
        <v>7142</v>
      </c>
      <c r="D4" s="14">
        <f>B4*C4</f>
        <v>757052</v>
      </c>
      <c r="E4" s="1" t="s">
        <v>0</v>
      </c>
    </row>
    <row r="5" spans="1:5" ht="30" x14ac:dyDescent="0.25">
      <c r="A5" s="4" t="s">
        <v>5</v>
      </c>
      <c r="B5" s="7">
        <v>32</v>
      </c>
      <c r="C5" s="15">
        <v>11570</v>
      </c>
      <c r="D5" s="14">
        <f t="shared" ref="D5:D7" si="0">B5*C5</f>
        <v>370240</v>
      </c>
      <c r="E5" s="1" t="s">
        <v>10</v>
      </c>
    </row>
    <row r="6" spans="1:5" ht="30" x14ac:dyDescent="0.25">
      <c r="A6" s="2" t="s">
        <v>3</v>
      </c>
      <c r="B6" s="6">
        <v>219</v>
      </c>
      <c r="C6" s="14">
        <v>12657</v>
      </c>
      <c r="D6" s="14">
        <f t="shared" si="0"/>
        <v>2771883</v>
      </c>
      <c r="E6" s="1" t="s">
        <v>11</v>
      </c>
    </row>
    <row r="7" spans="1:5" ht="45.75" thickBot="1" x14ac:dyDescent="0.3">
      <c r="A7" s="4" t="s">
        <v>6</v>
      </c>
      <c r="B7" s="8">
        <v>123</v>
      </c>
      <c r="C7" s="16">
        <v>18734</v>
      </c>
      <c r="D7" s="14">
        <f t="shared" si="0"/>
        <v>2304282</v>
      </c>
      <c r="E7" s="1" t="s">
        <v>12</v>
      </c>
    </row>
    <row r="8" spans="1:5" x14ac:dyDescent="0.25">
      <c r="A8" s="2"/>
      <c r="B8" s="9">
        <f>B9+B10+B11+B12</f>
        <v>119</v>
      </c>
      <c r="C8" s="13"/>
      <c r="D8" s="13">
        <f>SUM(D9:D12)</f>
        <v>2488526</v>
      </c>
    </row>
    <row r="9" spans="1:5" x14ac:dyDescent="0.25">
      <c r="A9" s="2" t="s">
        <v>1</v>
      </c>
      <c r="B9" s="6">
        <v>1</v>
      </c>
      <c r="C9" s="14">
        <v>12826</v>
      </c>
      <c r="D9" s="14">
        <f>C9*B9</f>
        <v>12826</v>
      </c>
      <c r="E9" s="1" t="s">
        <v>0</v>
      </c>
    </row>
    <row r="10" spans="1:5" ht="30" x14ac:dyDescent="0.25">
      <c r="A10" s="4" t="s">
        <v>7</v>
      </c>
      <c r="B10" s="7">
        <v>70</v>
      </c>
      <c r="C10" s="15">
        <v>16524</v>
      </c>
      <c r="D10" s="14">
        <f t="shared" ref="D10:D12" si="1">C10*B10</f>
        <v>1156680</v>
      </c>
      <c r="E10" s="1" t="s">
        <v>10</v>
      </c>
    </row>
    <row r="11" spans="1:5" ht="30" x14ac:dyDescent="0.25">
      <c r="A11" s="2" t="s">
        <v>4</v>
      </c>
      <c r="B11" s="6">
        <v>4</v>
      </c>
      <c r="C11" s="14">
        <v>21909</v>
      </c>
      <c r="D11" s="14">
        <f t="shared" si="1"/>
        <v>87636</v>
      </c>
      <c r="E11" s="1" t="s">
        <v>11</v>
      </c>
    </row>
    <row r="12" spans="1:5" ht="45.75" thickBot="1" x14ac:dyDescent="0.3">
      <c r="A12" s="4" t="s">
        <v>8</v>
      </c>
      <c r="B12" s="8">
        <v>44</v>
      </c>
      <c r="C12" s="16">
        <v>27986</v>
      </c>
      <c r="D12" s="14">
        <f t="shared" si="1"/>
        <v>1231384</v>
      </c>
      <c r="E12" s="1" t="s">
        <v>12</v>
      </c>
    </row>
    <row r="13" spans="1:5" ht="15.75" thickBot="1" x14ac:dyDescent="0.3">
      <c r="A13" s="2"/>
      <c r="B13" s="10">
        <f>B8+B3</f>
        <v>599</v>
      </c>
      <c r="C13" s="17"/>
      <c r="D13" s="17">
        <f>D8+D3</f>
        <v>8691983</v>
      </c>
    </row>
    <row r="16" spans="1:5" ht="24" x14ac:dyDescent="0.25">
      <c r="A16" s="5" t="s">
        <v>13</v>
      </c>
      <c r="D16" s="18"/>
    </row>
    <row r="19" spans="1:5" ht="15.75" thickBot="1" x14ac:dyDescent="0.3">
      <c r="A19" s="67">
        <v>2022</v>
      </c>
      <c r="B19" s="67"/>
      <c r="C19" s="67"/>
      <c r="D19" s="67"/>
    </row>
    <row r="20" spans="1:5" ht="15.75" thickBot="1" x14ac:dyDescent="0.3">
      <c r="A20" s="2"/>
      <c r="B20" s="11" t="s">
        <v>0</v>
      </c>
      <c r="C20" s="11" t="s">
        <v>9</v>
      </c>
      <c r="D20" s="11"/>
    </row>
    <row r="21" spans="1:5" x14ac:dyDescent="0.25">
      <c r="A21" s="2"/>
      <c r="B21" s="19">
        <f>B22</f>
        <v>7</v>
      </c>
      <c r="C21" s="13"/>
      <c r="D21" s="13"/>
    </row>
    <row r="22" spans="1:5" ht="30.75" thickBot="1" x14ac:dyDescent="0.3">
      <c r="A22" s="2" t="s">
        <v>14</v>
      </c>
      <c r="B22" s="20">
        <v>7</v>
      </c>
      <c r="C22" s="21">
        <v>13694</v>
      </c>
      <c r="D22" s="21">
        <f>B22*C22</f>
        <v>95858</v>
      </c>
      <c r="E22" s="1" t="s">
        <v>11</v>
      </c>
    </row>
    <row r="25" spans="1:5" ht="24" x14ac:dyDescent="0.25">
      <c r="A25" s="5" t="s">
        <v>15</v>
      </c>
      <c r="D25" s="18"/>
    </row>
    <row r="27" spans="1:5" ht="15.75" thickBot="1" x14ac:dyDescent="0.3">
      <c r="A27" s="67">
        <v>2022</v>
      </c>
      <c r="B27" s="67"/>
      <c r="C27" s="67"/>
      <c r="D27" s="67"/>
    </row>
    <row r="28" spans="1:5" x14ac:dyDescent="0.25">
      <c r="A28" s="2"/>
      <c r="B28" s="24" t="s">
        <v>0</v>
      </c>
      <c r="C28" s="24" t="s">
        <v>9</v>
      </c>
      <c r="D28" s="24"/>
    </row>
    <row r="29" spans="1:5" x14ac:dyDescent="0.25">
      <c r="A29" s="2"/>
      <c r="B29" s="25">
        <f>B30+B31+B32</f>
        <v>20</v>
      </c>
      <c r="C29" s="27"/>
      <c r="D29" s="27"/>
    </row>
    <row r="30" spans="1:5" ht="30" x14ac:dyDescent="0.25">
      <c r="A30" s="2" t="s">
        <v>14</v>
      </c>
      <c r="B30" s="26">
        <v>1</v>
      </c>
      <c r="C30" s="14">
        <f>C22</f>
        <v>13694</v>
      </c>
      <c r="D30" s="14">
        <f>C30</f>
        <v>13694</v>
      </c>
      <c r="E30" s="1" t="s">
        <v>11</v>
      </c>
    </row>
    <row r="31" spans="1:5" x14ac:dyDescent="0.25">
      <c r="A31" s="2" t="s">
        <v>19</v>
      </c>
      <c r="B31" s="26">
        <v>1</v>
      </c>
      <c r="C31" s="28">
        <v>20878</v>
      </c>
      <c r="D31" s="14">
        <f>C31</f>
        <v>20878</v>
      </c>
      <c r="E31" s="1" t="s">
        <v>20</v>
      </c>
    </row>
    <row r="32" spans="1:5" ht="15.75" thickBot="1" x14ac:dyDescent="0.3">
      <c r="A32" s="2" t="s">
        <v>21</v>
      </c>
      <c r="B32" s="20">
        <v>18</v>
      </c>
      <c r="C32" s="21">
        <v>3195</v>
      </c>
      <c r="D32" s="21">
        <f>B32*C32</f>
        <v>57510</v>
      </c>
      <c r="E32" s="1" t="s">
        <v>18</v>
      </c>
    </row>
    <row r="33" spans="1:4" x14ac:dyDescent="0.25">
      <c r="A33" s="22"/>
    </row>
    <row r="34" spans="1:4" x14ac:dyDescent="0.25">
      <c r="A34" s="22"/>
      <c r="D34" s="18">
        <f>D32+D31+D30+D22+D13</f>
        <v>8879923</v>
      </c>
    </row>
    <row r="35" spans="1:4" ht="24" x14ac:dyDescent="0.25">
      <c r="A35" s="5" t="s">
        <v>16</v>
      </c>
      <c r="D35" s="18"/>
    </row>
  </sheetData>
  <mergeCells count="3">
    <mergeCell ref="A1:D1"/>
    <mergeCell ref="A19:D19"/>
    <mergeCell ref="A27:D2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C25" sqref="C25"/>
    </sheetView>
  </sheetViews>
  <sheetFormatPr defaultRowHeight="15" x14ac:dyDescent="0.25"/>
  <cols>
    <col min="1" max="1" width="96.5703125" style="3" customWidth="1"/>
    <col min="2" max="2" width="9.140625" style="1"/>
    <col min="3" max="3" width="10" style="1" bestFit="1" customWidth="1"/>
    <col min="4" max="4" width="12.42578125" style="1" bestFit="1" customWidth="1"/>
    <col min="5" max="5" width="51.5703125" style="1" customWidth="1"/>
  </cols>
  <sheetData>
    <row r="1" spans="1:5" ht="15.75" thickBot="1" x14ac:dyDescent="0.3">
      <c r="A1" s="67">
        <v>2023</v>
      </c>
      <c r="B1" s="67"/>
      <c r="C1" s="67"/>
      <c r="D1" s="67"/>
    </row>
    <row r="2" spans="1:5" ht="15.75" thickBot="1" x14ac:dyDescent="0.3">
      <c r="A2" s="2"/>
      <c r="B2" s="12" t="s">
        <v>0</v>
      </c>
      <c r="C2" s="11" t="s">
        <v>9</v>
      </c>
      <c r="D2" s="11"/>
    </row>
    <row r="3" spans="1:5" x14ac:dyDescent="0.25">
      <c r="A3" s="2"/>
      <c r="B3" s="9">
        <f>B4+B6+B7+B5</f>
        <v>306</v>
      </c>
      <c r="C3" s="13"/>
      <c r="D3" s="13">
        <f>SUM(D4:D7)</f>
        <v>3592385</v>
      </c>
    </row>
    <row r="4" spans="1:5" x14ac:dyDescent="0.25">
      <c r="A4" s="2" t="s">
        <v>2</v>
      </c>
      <c r="B4" s="6">
        <v>131</v>
      </c>
      <c r="C4" s="14">
        <v>7156</v>
      </c>
      <c r="D4" s="14">
        <f>B4*C4</f>
        <v>937436</v>
      </c>
      <c r="E4" s="1" t="s">
        <v>0</v>
      </c>
    </row>
    <row r="5" spans="1:5" ht="30" x14ac:dyDescent="0.25">
      <c r="A5" s="4" t="s">
        <v>5</v>
      </c>
      <c r="B5" s="7">
        <v>36</v>
      </c>
      <c r="C5" s="15">
        <v>11593</v>
      </c>
      <c r="D5" s="14">
        <f t="shared" ref="D5:D7" si="0">B5*C5</f>
        <v>417348</v>
      </c>
      <c r="E5" s="1" t="s">
        <v>10</v>
      </c>
    </row>
    <row r="6" spans="1:5" ht="30" x14ac:dyDescent="0.25">
      <c r="A6" s="2" t="s">
        <v>3</v>
      </c>
      <c r="B6" s="6">
        <v>61</v>
      </c>
      <c r="C6" s="14">
        <v>12681</v>
      </c>
      <c r="D6" s="14">
        <f t="shared" si="0"/>
        <v>773541</v>
      </c>
      <c r="E6" s="1" t="s">
        <v>11</v>
      </c>
    </row>
    <row r="7" spans="1:5" ht="45.75" thickBot="1" x14ac:dyDescent="0.3">
      <c r="A7" s="4" t="s">
        <v>6</v>
      </c>
      <c r="B7" s="8">
        <v>78</v>
      </c>
      <c r="C7" s="16">
        <v>18770</v>
      </c>
      <c r="D7" s="14">
        <f t="shared" si="0"/>
        <v>1464060</v>
      </c>
      <c r="E7" s="1" t="s">
        <v>12</v>
      </c>
    </row>
    <row r="10" spans="1:5" ht="24" x14ac:dyDescent="0.25">
      <c r="A10" s="5" t="s">
        <v>13</v>
      </c>
      <c r="D10" s="18"/>
    </row>
    <row r="12" spans="1:5" ht="15.75" thickBot="1" x14ac:dyDescent="0.3">
      <c r="A12" s="67">
        <v>2023</v>
      </c>
      <c r="B12" s="67"/>
      <c r="C12" s="67"/>
      <c r="D12" s="67"/>
    </row>
    <row r="13" spans="1:5" ht="15.75" thickBot="1" x14ac:dyDescent="0.3">
      <c r="A13" s="2"/>
      <c r="B13" s="11" t="s">
        <v>0</v>
      </c>
      <c r="C13" s="11" t="s">
        <v>9</v>
      </c>
      <c r="D13" s="11"/>
    </row>
    <row r="14" spans="1:5" x14ac:dyDescent="0.25">
      <c r="A14" s="2"/>
      <c r="B14" s="19">
        <f>B15</f>
        <v>3</v>
      </c>
      <c r="C14" s="13"/>
      <c r="D14" s="13"/>
    </row>
    <row r="15" spans="1:5" ht="15.75" thickBot="1" x14ac:dyDescent="0.3">
      <c r="A15" s="2" t="s">
        <v>17</v>
      </c>
      <c r="B15" s="20">
        <v>3</v>
      </c>
      <c r="C15" s="21">
        <v>3201</v>
      </c>
      <c r="D15" s="21">
        <f>B15*C15</f>
        <v>9603</v>
      </c>
      <c r="E15" s="1" t="s">
        <v>18</v>
      </c>
    </row>
    <row r="18" spans="1:5" ht="24" x14ac:dyDescent="0.25">
      <c r="A18" s="5" t="s">
        <v>15</v>
      </c>
      <c r="D18" s="18"/>
    </row>
    <row r="20" spans="1:5" ht="15.75" thickBot="1" x14ac:dyDescent="0.3">
      <c r="A20" s="67">
        <v>2023</v>
      </c>
      <c r="B20" s="67"/>
      <c r="C20" s="67"/>
      <c r="D20" s="67"/>
    </row>
    <row r="21" spans="1:5" ht="15.75" thickBot="1" x14ac:dyDescent="0.3">
      <c r="A21" s="2"/>
      <c r="B21" s="11" t="s">
        <v>0</v>
      </c>
      <c r="C21" s="11" t="s">
        <v>9</v>
      </c>
      <c r="D21" s="11"/>
    </row>
    <row r="22" spans="1:5" x14ac:dyDescent="0.25">
      <c r="A22" s="2"/>
      <c r="B22" s="19">
        <f>B23+B24</f>
        <v>10</v>
      </c>
      <c r="C22" s="13"/>
      <c r="D22" s="13"/>
    </row>
    <row r="23" spans="1:5" ht="30" x14ac:dyDescent="0.25">
      <c r="A23" s="2" t="s">
        <v>14</v>
      </c>
      <c r="B23" s="26">
        <v>1</v>
      </c>
      <c r="C23" s="14">
        <v>13473</v>
      </c>
      <c r="D23" s="14">
        <f>C23</f>
        <v>13473</v>
      </c>
      <c r="E23" s="1" t="s">
        <v>11</v>
      </c>
    </row>
    <row r="24" spans="1:5" ht="15.75" thickBot="1" x14ac:dyDescent="0.3">
      <c r="A24" s="2" t="s">
        <v>21</v>
      </c>
      <c r="B24" s="20">
        <v>9</v>
      </c>
      <c r="C24" s="21">
        <v>3201</v>
      </c>
      <c r="D24" s="21">
        <f>B24*C24</f>
        <v>28809</v>
      </c>
      <c r="E24" s="1" t="s">
        <v>18</v>
      </c>
    </row>
    <row r="25" spans="1:5" x14ac:dyDescent="0.25">
      <c r="A25" s="22"/>
      <c r="B25" s="23"/>
      <c r="C25" s="23"/>
      <c r="D25" s="23"/>
    </row>
    <row r="26" spans="1:5" x14ac:dyDescent="0.25">
      <c r="A26" s="22"/>
      <c r="B26" s="23"/>
      <c r="C26" s="23"/>
      <c r="D26" s="59">
        <f>D24+D23+D15+D3</f>
        <v>3644270</v>
      </c>
    </row>
    <row r="27" spans="1:5" ht="24" x14ac:dyDescent="0.25">
      <c r="A27" s="5" t="s">
        <v>16</v>
      </c>
      <c r="D27" s="18"/>
    </row>
  </sheetData>
  <mergeCells count="3">
    <mergeCell ref="A1:D1"/>
    <mergeCell ref="A12:D12"/>
    <mergeCell ref="A20:D2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33" sqref="A33"/>
    </sheetView>
  </sheetViews>
  <sheetFormatPr defaultRowHeight="15" x14ac:dyDescent="0.25"/>
  <cols>
    <col min="1" max="1" width="96.5703125" style="3" customWidth="1"/>
    <col min="2" max="2" width="9.140625" style="1"/>
    <col min="3" max="3" width="10" style="1" bestFit="1" customWidth="1"/>
    <col min="4" max="4" width="12.42578125" style="1" bestFit="1" customWidth="1"/>
    <col min="5" max="5" width="51.5703125" style="1" customWidth="1"/>
  </cols>
  <sheetData>
    <row r="1" spans="1:5" ht="15.75" thickBot="1" x14ac:dyDescent="0.3">
      <c r="A1" s="67">
        <v>2024</v>
      </c>
      <c r="B1" s="67"/>
      <c r="C1" s="67"/>
      <c r="D1" s="67"/>
    </row>
    <row r="2" spans="1:5" ht="15.75" thickBot="1" x14ac:dyDescent="0.3">
      <c r="A2" s="2"/>
      <c r="B2" s="12" t="s">
        <v>0</v>
      </c>
      <c r="C2" s="11" t="s">
        <v>9</v>
      </c>
      <c r="D2" s="11"/>
    </row>
    <row r="3" spans="1:5" x14ac:dyDescent="0.25">
      <c r="A3" s="2"/>
      <c r="B3" s="9">
        <f>B4+B6+B7+B5</f>
        <v>778</v>
      </c>
      <c r="C3" s="13"/>
      <c r="D3" s="13">
        <f>SUM(D4:D7)</f>
        <v>7884668</v>
      </c>
    </row>
    <row r="4" spans="1:5" x14ac:dyDescent="0.25">
      <c r="A4" s="2" t="s">
        <v>2</v>
      </c>
      <c r="B4" s="6">
        <v>445</v>
      </c>
      <c r="C4" s="14">
        <v>7162</v>
      </c>
      <c r="D4" s="14">
        <f>B4*C4</f>
        <v>3187090</v>
      </c>
      <c r="E4" s="1" t="s">
        <v>0</v>
      </c>
    </row>
    <row r="5" spans="1:5" ht="30" x14ac:dyDescent="0.25">
      <c r="A5" s="4" t="s">
        <v>5</v>
      </c>
      <c r="B5" s="7">
        <v>38</v>
      </c>
      <c r="C5" s="15">
        <v>11604</v>
      </c>
      <c r="D5" s="14">
        <f t="shared" ref="D5:D7" si="0">B5*C5</f>
        <v>440952</v>
      </c>
      <c r="E5" s="1" t="s">
        <v>10</v>
      </c>
    </row>
    <row r="6" spans="1:5" ht="30" x14ac:dyDescent="0.25">
      <c r="A6" s="2" t="s">
        <v>3</v>
      </c>
      <c r="B6" s="6">
        <v>211</v>
      </c>
      <c r="C6" s="14">
        <v>12694</v>
      </c>
      <c r="D6" s="14">
        <f t="shared" si="0"/>
        <v>2678434</v>
      </c>
      <c r="E6" s="1" t="s">
        <v>11</v>
      </c>
    </row>
    <row r="7" spans="1:5" ht="45.75" thickBot="1" x14ac:dyDescent="0.3">
      <c r="A7" s="4" t="s">
        <v>6</v>
      </c>
      <c r="B7" s="8">
        <v>84</v>
      </c>
      <c r="C7" s="16">
        <v>18788</v>
      </c>
      <c r="D7" s="14">
        <f t="shared" si="0"/>
        <v>1578192</v>
      </c>
      <c r="E7" s="1" t="s">
        <v>12</v>
      </c>
    </row>
    <row r="10" spans="1:5" ht="24" x14ac:dyDescent="0.25">
      <c r="A10" s="5" t="s">
        <v>13</v>
      </c>
      <c r="D10" s="18"/>
    </row>
    <row r="12" spans="1:5" ht="15.75" thickBot="1" x14ac:dyDescent="0.3">
      <c r="A12" s="67">
        <v>2024</v>
      </c>
      <c r="B12" s="67"/>
      <c r="C12" s="67"/>
      <c r="D12" s="67"/>
    </row>
    <row r="13" spans="1:5" ht="15.75" thickBot="1" x14ac:dyDescent="0.3">
      <c r="A13" s="2"/>
      <c r="B13" s="11" t="s">
        <v>0</v>
      </c>
      <c r="C13" s="11" t="s">
        <v>9</v>
      </c>
      <c r="D13" s="11"/>
    </row>
    <row r="14" spans="1:5" x14ac:dyDescent="0.25">
      <c r="A14" s="2"/>
      <c r="B14" s="19"/>
      <c r="C14" s="13"/>
      <c r="D14" s="13"/>
    </row>
    <row r="15" spans="1:5" ht="15.75" thickBot="1" x14ac:dyDescent="0.3">
      <c r="A15" s="2" t="s">
        <v>17</v>
      </c>
      <c r="B15" s="20">
        <v>12</v>
      </c>
      <c r="C15" s="21">
        <v>3204</v>
      </c>
      <c r="D15" s="21">
        <f>B15*C15</f>
        <v>38448</v>
      </c>
      <c r="E15" s="1" t="s">
        <v>18</v>
      </c>
    </row>
    <row r="18" spans="1:5" ht="24" x14ac:dyDescent="0.25">
      <c r="A18" s="5" t="s">
        <v>15</v>
      </c>
      <c r="D18" s="18"/>
    </row>
    <row r="20" spans="1:5" ht="15.75" thickBot="1" x14ac:dyDescent="0.3">
      <c r="A20" s="67">
        <v>2024</v>
      </c>
      <c r="B20" s="67"/>
      <c r="C20" s="67"/>
      <c r="D20" s="67"/>
    </row>
    <row r="21" spans="1:5" ht="15.75" thickBot="1" x14ac:dyDescent="0.3">
      <c r="A21" s="2"/>
      <c r="B21" s="11" t="s">
        <v>0</v>
      </c>
      <c r="C21" s="11" t="s">
        <v>9</v>
      </c>
      <c r="D21" s="11"/>
    </row>
    <row r="22" spans="1:5" x14ac:dyDescent="0.25">
      <c r="A22" s="2"/>
      <c r="B22" s="19">
        <f>B23+B24</f>
        <v>45</v>
      </c>
      <c r="C22" s="13"/>
      <c r="D22" s="13"/>
    </row>
    <row r="23" spans="1:5" x14ac:dyDescent="0.25">
      <c r="A23" s="2" t="s">
        <v>19</v>
      </c>
      <c r="B23" s="26">
        <v>3</v>
      </c>
      <c r="C23" s="26">
        <v>15674</v>
      </c>
      <c r="D23" s="26">
        <f>B23*C23</f>
        <v>47022</v>
      </c>
      <c r="E23" s="1" t="s">
        <v>20</v>
      </c>
    </row>
    <row r="24" spans="1:5" ht="15.75" thickBot="1" x14ac:dyDescent="0.3">
      <c r="A24" s="2" t="s">
        <v>21</v>
      </c>
      <c r="B24" s="20">
        <v>42</v>
      </c>
      <c r="C24" s="21">
        <f>C15</f>
        <v>3204</v>
      </c>
      <c r="D24" s="26">
        <f>B24*C24</f>
        <v>134568</v>
      </c>
      <c r="E24" s="1" t="s">
        <v>18</v>
      </c>
    </row>
    <row r="25" spans="1:5" x14ac:dyDescent="0.25">
      <c r="A25" s="22"/>
      <c r="B25" s="23"/>
      <c r="C25" s="23"/>
      <c r="D25" s="23"/>
    </row>
    <row r="26" spans="1:5" x14ac:dyDescent="0.25">
      <c r="A26" s="22"/>
      <c r="B26" s="23"/>
      <c r="C26" s="23"/>
      <c r="D26" s="59">
        <f>D24+D23+D15+D3</f>
        <v>8104706</v>
      </c>
    </row>
    <row r="27" spans="1:5" ht="24" x14ac:dyDescent="0.25">
      <c r="A27" s="5" t="s">
        <v>16</v>
      </c>
      <c r="D27" s="18"/>
    </row>
  </sheetData>
  <mergeCells count="3">
    <mergeCell ref="A1:D1"/>
    <mergeCell ref="A12:D12"/>
    <mergeCell ref="A20:D2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>
      <selection activeCell="M18" sqref="M18"/>
    </sheetView>
  </sheetViews>
  <sheetFormatPr defaultRowHeight="15" x14ac:dyDescent="0.25"/>
  <cols>
    <col min="1" max="1" width="21.28515625" style="31" customWidth="1"/>
    <col min="2" max="2" width="22" style="31" customWidth="1"/>
    <col min="3" max="4" width="15.7109375" style="1" customWidth="1"/>
    <col min="5" max="5" width="17" style="1" customWidth="1"/>
    <col min="6" max="7" width="15.7109375" style="1" customWidth="1"/>
    <col min="9" max="9" width="12.42578125" hidden="1" customWidth="1"/>
  </cols>
  <sheetData>
    <row r="1" spans="1:9" x14ac:dyDescent="0.25">
      <c r="A1" s="31" t="s">
        <v>51</v>
      </c>
    </row>
    <row r="2" spans="1:9" ht="15.75" thickBot="1" x14ac:dyDescent="0.3"/>
    <row r="3" spans="1:9" ht="15.75" thickBot="1" x14ac:dyDescent="0.3">
      <c r="A3" s="71"/>
      <c r="B3" s="70">
        <v>2022</v>
      </c>
      <c r="C3" s="69"/>
      <c r="D3" s="68">
        <v>2023</v>
      </c>
      <c r="E3" s="69"/>
      <c r="F3" s="68">
        <v>2024</v>
      </c>
      <c r="G3" s="69"/>
    </row>
    <row r="4" spans="1:9" ht="15.75" thickBot="1" x14ac:dyDescent="0.3">
      <c r="A4" s="72"/>
      <c r="B4" s="50" t="s">
        <v>25</v>
      </c>
      <c r="C4" s="11" t="s">
        <v>24</v>
      </c>
      <c r="D4" s="51" t="s">
        <v>25</v>
      </c>
      <c r="E4" s="11" t="s">
        <v>24</v>
      </c>
      <c r="F4" s="51" t="s">
        <v>25</v>
      </c>
      <c r="G4" s="11" t="s">
        <v>24</v>
      </c>
    </row>
    <row r="5" spans="1:9" x14ac:dyDescent="0.25">
      <c r="A5" s="55" t="s">
        <v>26</v>
      </c>
      <c r="B5" s="49">
        <v>599</v>
      </c>
      <c r="C5" s="60">
        <f>'2022'!D13</f>
        <v>8691983</v>
      </c>
      <c r="D5" s="61">
        <v>306</v>
      </c>
      <c r="E5" s="60">
        <f>'2023'!D3</f>
        <v>3592385</v>
      </c>
      <c r="F5" s="61">
        <f>'2024'!B3</f>
        <v>778</v>
      </c>
      <c r="G5" s="60">
        <f>'2024'!D3</f>
        <v>7884668</v>
      </c>
    </row>
    <row r="6" spans="1:9" x14ac:dyDescent="0.25">
      <c r="A6" s="55" t="s">
        <v>27</v>
      </c>
      <c r="B6" s="40">
        <v>8</v>
      </c>
      <c r="C6" s="45">
        <f>'2022'!D22+'2022'!D30</f>
        <v>109552</v>
      </c>
      <c r="D6" s="41">
        <v>1</v>
      </c>
      <c r="E6" s="45">
        <f>'2023'!D23</f>
        <v>13473</v>
      </c>
      <c r="F6" s="41">
        <v>0</v>
      </c>
      <c r="G6" s="45">
        <v>0</v>
      </c>
    </row>
    <row r="7" spans="1:9" x14ac:dyDescent="0.25">
      <c r="A7" s="55" t="s">
        <v>28</v>
      </c>
      <c r="B7" s="40">
        <v>1</v>
      </c>
      <c r="C7" s="45">
        <f>'2022'!D31</f>
        <v>20878</v>
      </c>
      <c r="D7" s="41">
        <v>0</v>
      </c>
      <c r="E7" s="45">
        <v>0</v>
      </c>
      <c r="F7" s="41">
        <f>'2024'!B23</f>
        <v>3</v>
      </c>
      <c r="G7" s="45">
        <f>'2024'!D23</f>
        <v>47022</v>
      </c>
    </row>
    <row r="8" spans="1:9" x14ac:dyDescent="0.25">
      <c r="A8" s="55" t="s">
        <v>29</v>
      </c>
      <c r="B8" s="40">
        <v>18</v>
      </c>
      <c r="C8" s="45">
        <f>'2022'!D32</f>
        <v>57510</v>
      </c>
      <c r="D8" s="41">
        <v>12</v>
      </c>
      <c r="E8" s="45">
        <f>'2023'!D15+'2023'!D24</f>
        <v>38412</v>
      </c>
      <c r="F8" s="41">
        <f>'2024'!B15+'2024'!B24</f>
        <v>54</v>
      </c>
      <c r="G8" s="45">
        <f>'2024'!D15+'2024'!D24</f>
        <v>173016</v>
      </c>
    </row>
    <row r="9" spans="1:9" ht="30" x14ac:dyDescent="0.25">
      <c r="A9" s="56" t="s">
        <v>22</v>
      </c>
      <c r="B9" s="52"/>
      <c r="C9" s="45">
        <f>G24</f>
        <v>2157069.5555555555</v>
      </c>
      <c r="D9" s="41"/>
      <c r="E9" s="45"/>
      <c r="F9" s="41"/>
      <c r="G9" s="45"/>
    </row>
    <row r="10" spans="1:9" ht="15.75" thickBot="1" x14ac:dyDescent="0.3">
      <c r="A10" s="57" t="s">
        <v>23</v>
      </c>
      <c r="B10" s="53"/>
      <c r="C10" s="46">
        <f>G18</f>
        <v>2374915.1277777781</v>
      </c>
      <c r="D10" s="42"/>
      <c r="E10" s="48"/>
      <c r="F10" s="44"/>
      <c r="G10" s="48"/>
    </row>
    <row r="11" spans="1:9" ht="15.75" thickBot="1" x14ac:dyDescent="0.3">
      <c r="A11" s="58" t="s">
        <v>30</v>
      </c>
      <c r="B11" s="54"/>
      <c r="C11" s="47">
        <f>SUM(C5:C10)</f>
        <v>13411907.683333334</v>
      </c>
      <c r="D11" s="43"/>
      <c r="E11" s="47">
        <f>SUM(E5:E10)</f>
        <v>3644270</v>
      </c>
      <c r="F11" s="43"/>
      <c r="G11" s="47">
        <f>SUM(G5:G10)</f>
        <v>8104706</v>
      </c>
      <c r="I11" s="66">
        <f>G11+E11+C11</f>
        <v>25160883.683333334</v>
      </c>
    </row>
    <row r="12" spans="1:9" x14ac:dyDescent="0.25">
      <c r="A12" s="62"/>
      <c r="B12" s="63"/>
      <c r="C12" s="64"/>
      <c r="D12" s="65"/>
      <c r="E12" s="64"/>
      <c r="F12" s="65"/>
      <c r="G12" s="64"/>
    </row>
    <row r="13" spans="1:9" x14ac:dyDescent="0.25">
      <c r="A13" s="62"/>
      <c r="B13" s="63"/>
      <c r="C13" s="64"/>
      <c r="D13" s="65"/>
      <c r="E13" s="64"/>
      <c r="F13" s="65"/>
      <c r="G13" s="64"/>
    </row>
    <row r="14" spans="1:9" x14ac:dyDescent="0.25">
      <c r="A14" s="73" t="s">
        <v>26</v>
      </c>
      <c r="B14" s="74"/>
      <c r="C14" s="29" t="s">
        <v>31</v>
      </c>
      <c r="D14" s="65"/>
      <c r="E14" s="73" t="s">
        <v>35</v>
      </c>
      <c r="F14" s="74"/>
      <c r="G14" s="29" t="s">
        <v>31</v>
      </c>
    </row>
    <row r="15" spans="1:9" x14ac:dyDescent="0.25">
      <c r="A15" s="34" t="s">
        <v>41</v>
      </c>
      <c r="B15" s="30">
        <v>9330</v>
      </c>
      <c r="C15" s="30">
        <f>B15/1.2</f>
        <v>7775</v>
      </c>
      <c r="D15" s="65"/>
      <c r="E15" s="34" t="s">
        <v>32</v>
      </c>
      <c r="F15" s="30">
        <v>3059698</v>
      </c>
      <c r="G15" s="30">
        <f>F15/1.2</f>
        <v>2549748.3333333335</v>
      </c>
    </row>
    <row r="16" spans="1:9" x14ac:dyDescent="0.25">
      <c r="A16" s="34" t="s">
        <v>49</v>
      </c>
      <c r="B16" s="30">
        <v>6887.32</v>
      </c>
      <c r="C16" s="30">
        <f>B16/1.2</f>
        <v>5739.4333333333334</v>
      </c>
      <c r="D16" s="65"/>
      <c r="E16" s="34" t="s">
        <v>33</v>
      </c>
      <c r="F16" s="30">
        <v>3322979.93</v>
      </c>
      <c r="G16" s="30">
        <f>F16/1.2</f>
        <v>2769149.9416666669</v>
      </c>
    </row>
    <row r="17" spans="1:7" ht="15.75" thickBot="1" x14ac:dyDescent="0.3">
      <c r="A17" s="35" t="s">
        <v>50</v>
      </c>
      <c r="B17" s="36">
        <v>8590</v>
      </c>
      <c r="C17" s="36">
        <f>B17/1.2</f>
        <v>7158.3333333333339</v>
      </c>
      <c r="D17" s="65"/>
      <c r="E17" s="35" t="s">
        <v>34</v>
      </c>
      <c r="F17" s="36">
        <v>2167016.5299999998</v>
      </c>
      <c r="G17" s="36">
        <f>F17/1.2</f>
        <v>1805847.1083333332</v>
      </c>
    </row>
    <row r="18" spans="1:7" ht="15.75" thickBot="1" x14ac:dyDescent="0.3">
      <c r="A18" s="75" t="s">
        <v>30</v>
      </c>
      <c r="B18" s="76"/>
      <c r="C18" s="39">
        <f>(C15+C16+C17)/3</f>
        <v>6890.9222222222234</v>
      </c>
      <c r="D18" s="18"/>
      <c r="E18" s="75" t="s">
        <v>30</v>
      </c>
      <c r="F18" s="76"/>
      <c r="G18" s="39">
        <f>(G15+G16+G17)/3</f>
        <v>2374915.1277777781</v>
      </c>
    </row>
    <row r="19" spans="1:7" x14ac:dyDescent="0.25">
      <c r="A19" s="62"/>
      <c r="B19" s="63"/>
      <c r="C19" s="64"/>
      <c r="D19" s="65"/>
      <c r="E19" s="33"/>
      <c r="F19" s="32"/>
      <c r="G19" s="32"/>
    </row>
    <row r="20" spans="1:7" ht="28.5" customHeight="1" x14ac:dyDescent="0.25">
      <c r="A20" s="73" t="s">
        <v>40</v>
      </c>
      <c r="B20" s="74"/>
      <c r="C20" s="29" t="s">
        <v>31</v>
      </c>
      <c r="D20" s="65"/>
      <c r="E20" s="77" t="s">
        <v>39</v>
      </c>
      <c r="F20" s="78"/>
      <c r="G20" s="29" t="s">
        <v>31</v>
      </c>
    </row>
    <row r="21" spans="1:7" x14ac:dyDescent="0.25">
      <c r="A21" s="34" t="s">
        <v>41</v>
      </c>
      <c r="B21" s="30">
        <v>14029.2</v>
      </c>
      <c r="C21" s="30">
        <f>B21/1.2</f>
        <v>11691.000000000002</v>
      </c>
      <c r="D21" s="65"/>
      <c r="E21" s="34" t="s">
        <v>36</v>
      </c>
      <c r="F21" s="30">
        <v>2326852</v>
      </c>
      <c r="G21" s="30">
        <f>F21</f>
        <v>2326852</v>
      </c>
    </row>
    <row r="22" spans="1:7" x14ac:dyDescent="0.25">
      <c r="A22" s="34" t="s">
        <v>49</v>
      </c>
      <c r="B22" s="30">
        <v>9072</v>
      </c>
      <c r="C22" s="30">
        <f>B22/1.2</f>
        <v>7560</v>
      </c>
      <c r="D22" s="65"/>
      <c r="E22" s="34" t="s">
        <v>37</v>
      </c>
      <c r="F22" s="30">
        <f>2200000/20000*16844</f>
        <v>1852840</v>
      </c>
      <c r="G22" s="30">
        <f>F22</f>
        <v>1852840</v>
      </c>
    </row>
    <row r="23" spans="1:7" ht="15.75" thickBot="1" x14ac:dyDescent="0.3">
      <c r="A23" s="35" t="s">
        <v>50</v>
      </c>
      <c r="B23" s="36">
        <v>12470</v>
      </c>
      <c r="C23" s="36">
        <f>B23/1.2</f>
        <v>10391.666666666668</v>
      </c>
      <c r="D23" s="65"/>
      <c r="E23" s="37" t="s">
        <v>38</v>
      </c>
      <c r="F23" s="38">
        <f>(833000/1.2)+(280000*3)+(15*16830*3)</f>
        <v>2291516.666666667</v>
      </c>
      <c r="G23" s="38">
        <f>F23</f>
        <v>2291516.666666667</v>
      </c>
    </row>
    <row r="24" spans="1:7" ht="15.75" thickBot="1" x14ac:dyDescent="0.3">
      <c r="A24" s="75" t="s">
        <v>30</v>
      </c>
      <c r="B24" s="76"/>
      <c r="C24" s="39">
        <f>(C21+C22+C23)/3</f>
        <v>9880.8888888888887</v>
      </c>
      <c r="D24" s="18"/>
      <c r="E24" s="75" t="s">
        <v>30</v>
      </c>
      <c r="F24" s="76"/>
      <c r="G24" s="39">
        <f>(G21+G22+G23)/3</f>
        <v>2157069.5555555555</v>
      </c>
    </row>
    <row r="25" spans="1:7" x14ac:dyDescent="0.25">
      <c r="A25" s="62"/>
      <c r="B25" s="63"/>
      <c r="C25" s="64"/>
      <c r="D25" s="65"/>
      <c r="E25" s="64"/>
      <c r="F25" s="65"/>
      <c r="G25" s="64"/>
    </row>
    <row r="26" spans="1:7" x14ac:dyDescent="0.25">
      <c r="A26" s="73" t="s">
        <v>18</v>
      </c>
      <c r="B26" s="74"/>
      <c r="C26" s="29" t="s">
        <v>31</v>
      </c>
      <c r="D26" s="65"/>
      <c r="E26" s="73" t="s">
        <v>45</v>
      </c>
      <c r="F26" s="74"/>
      <c r="G26" s="29" t="s">
        <v>31</v>
      </c>
    </row>
    <row r="27" spans="1:7" x14ac:dyDescent="0.25">
      <c r="A27" s="34" t="s">
        <v>42</v>
      </c>
      <c r="B27" s="30">
        <v>1020</v>
      </c>
      <c r="C27" s="30">
        <f>B27</f>
        <v>1020</v>
      </c>
      <c r="D27" s="65"/>
      <c r="E27" s="34" t="s">
        <v>46</v>
      </c>
      <c r="F27" s="30">
        <v>14526.85</v>
      </c>
      <c r="G27" s="30">
        <f>F27/1.2</f>
        <v>12105.708333333334</v>
      </c>
    </row>
    <row r="28" spans="1:7" x14ac:dyDescent="0.25">
      <c r="A28" s="34" t="s">
        <v>43</v>
      </c>
      <c r="B28" s="30">
        <v>1710</v>
      </c>
      <c r="C28" s="30">
        <f>B28</f>
        <v>1710</v>
      </c>
      <c r="D28" s="65"/>
      <c r="E28" s="34" t="s">
        <v>48</v>
      </c>
      <c r="F28" s="30">
        <f>5500+350</f>
        <v>5850</v>
      </c>
      <c r="G28" s="30">
        <f>F28/1.2</f>
        <v>4875</v>
      </c>
    </row>
    <row r="29" spans="1:7" ht="15.75" thickBot="1" x14ac:dyDescent="0.3">
      <c r="A29" s="35" t="s">
        <v>44</v>
      </c>
      <c r="B29" s="36">
        <v>1050</v>
      </c>
      <c r="C29" s="36">
        <f>B29</f>
        <v>1050</v>
      </c>
      <c r="D29" s="65"/>
      <c r="E29" s="35" t="s">
        <v>47</v>
      </c>
      <c r="F29" s="36">
        <f>4300+320</f>
        <v>4620</v>
      </c>
      <c r="G29" s="36">
        <f>F29/1.2</f>
        <v>3850</v>
      </c>
    </row>
    <row r="30" spans="1:7" ht="15.75" thickBot="1" x14ac:dyDescent="0.3">
      <c r="A30" s="75" t="s">
        <v>30</v>
      </c>
      <c r="B30" s="76"/>
      <c r="C30" s="39">
        <f>(C27+C28+C29)/3</f>
        <v>1260</v>
      </c>
      <c r="D30" s="18"/>
      <c r="E30" s="75" t="s">
        <v>30</v>
      </c>
      <c r="F30" s="76"/>
      <c r="G30" s="39">
        <f>(G27+G28+G29)/3</f>
        <v>6943.5694444444453</v>
      </c>
    </row>
    <row r="33" spans="1:3" x14ac:dyDescent="0.25">
      <c r="A33" s="31" t="s">
        <v>52</v>
      </c>
      <c r="C33" s="1" t="s">
        <v>53</v>
      </c>
    </row>
  </sheetData>
  <mergeCells count="16">
    <mergeCell ref="E26:F26"/>
    <mergeCell ref="E30:F30"/>
    <mergeCell ref="A14:B14"/>
    <mergeCell ref="A18:B18"/>
    <mergeCell ref="A20:B20"/>
    <mergeCell ref="A24:B24"/>
    <mergeCell ref="A26:B26"/>
    <mergeCell ref="A30:B30"/>
    <mergeCell ref="E18:F18"/>
    <mergeCell ref="E20:F20"/>
    <mergeCell ref="E24:F24"/>
    <mergeCell ref="F3:G3"/>
    <mergeCell ref="D3:E3"/>
    <mergeCell ref="B3:C3"/>
    <mergeCell ref="A3:A4"/>
    <mergeCell ref="E14:F14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2022</vt:lpstr>
      <vt:lpstr>2023</vt:lpstr>
      <vt:lpstr>2024</vt:lpstr>
      <vt:lpstr>Свод+ПО+Сервер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Трощилов Илья Владимирович</dc:creator>
  <cp:lastModifiedBy>Меркулова Татьяна Викторовна</cp:lastModifiedBy>
  <cp:lastPrinted>2021-09-13T12:01:08Z</cp:lastPrinted>
  <dcterms:created xsi:type="dcterms:W3CDTF">2021-08-31T04:23:01Z</dcterms:created>
  <dcterms:modified xsi:type="dcterms:W3CDTF">2021-09-13T12:02:41Z</dcterms:modified>
</cp:coreProperties>
</file>