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5" windowWidth="17115" windowHeight="10680"/>
  </bookViews>
  <sheets>
    <sheet name="стр.3_Сети" sheetId="1" r:id="rId1"/>
  </sheets>
  <definedNames>
    <definedName name="_xlnm._FilterDatabase" localSheetId="0" hidden="1">стр.3_Сети!$A$8:$O$501</definedName>
    <definedName name="_xlnm.Print_Area" localSheetId="0">стр.3_Сети!$A$1:$O$505</definedName>
  </definedNames>
  <calcPr calcId="124519"/>
</workbook>
</file>

<file path=xl/calcChain.xml><?xml version="1.0" encoding="utf-8"?>
<calcChain xmlns="http://schemas.openxmlformats.org/spreadsheetml/2006/main">
  <c r="N51" i="1"/>
  <c r="N52"/>
  <c r="N53"/>
  <c r="N55"/>
  <c r="N57"/>
  <c r="N58"/>
  <c r="N59"/>
  <c r="N61"/>
  <c r="M504"/>
  <c r="M502"/>
  <c r="N501"/>
  <c r="M500"/>
  <c r="N500" s="1"/>
  <c r="N498"/>
  <c r="M498"/>
  <c r="N497"/>
  <c r="N495"/>
  <c r="N494"/>
  <c r="M494"/>
  <c r="N492"/>
  <c r="N491"/>
  <c r="N490"/>
  <c r="N489"/>
  <c r="M488"/>
  <c r="N488" s="1"/>
  <c r="N484"/>
  <c r="M484"/>
  <c r="N482"/>
  <c r="M481"/>
  <c r="N481" s="1"/>
  <c r="N480"/>
  <c r="M479"/>
  <c r="N479" s="1"/>
  <c r="N474"/>
  <c r="N468"/>
  <c r="N465"/>
  <c r="N462"/>
  <c r="N461"/>
  <c r="N460"/>
  <c r="M457"/>
  <c r="N457" s="1"/>
  <c r="N456"/>
  <c r="N455"/>
  <c r="M455"/>
  <c r="N454"/>
  <c r="N453"/>
  <c r="M453"/>
  <c r="N452"/>
  <c r="M451"/>
  <c r="N451" s="1"/>
  <c r="N450"/>
  <c r="N449"/>
  <c r="N448"/>
  <c r="N447"/>
  <c r="N446"/>
  <c r="N445"/>
  <c r="N444"/>
  <c r="N443"/>
  <c r="N442"/>
  <c r="M441"/>
  <c r="N441" s="1"/>
  <c r="N431"/>
  <c r="N430"/>
  <c r="M429"/>
  <c r="N429" s="1"/>
  <c r="N426"/>
  <c r="N425"/>
  <c r="N424"/>
  <c r="N423"/>
  <c r="N422"/>
  <c r="N421"/>
  <c r="N420"/>
  <c r="N419"/>
  <c r="N418"/>
  <c r="N417"/>
  <c r="N416"/>
  <c r="M415"/>
  <c r="N415" s="1"/>
  <c r="N414"/>
  <c r="N401"/>
  <c r="N400"/>
  <c r="N398"/>
  <c r="N395"/>
  <c r="N394"/>
  <c r="M393"/>
  <c r="N392"/>
  <c r="N391"/>
  <c r="N390"/>
  <c r="N389"/>
  <c r="N388"/>
  <c r="N387"/>
  <c r="M386"/>
  <c r="N386" s="1"/>
  <c r="N385"/>
  <c r="N384"/>
  <c r="M383"/>
  <c r="M191" s="1"/>
  <c r="N191" s="1"/>
  <c r="N382"/>
  <c r="M381"/>
  <c r="N381" s="1"/>
  <c r="N380"/>
  <c r="N379"/>
  <c r="N378"/>
  <c r="N377"/>
  <c r="N376"/>
  <c r="N375"/>
  <c r="N374"/>
  <c r="N373"/>
  <c r="N372"/>
  <c r="M372"/>
  <c r="N371"/>
  <c r="N370"/>
  <c r="N369"/>
  <c r="N368"/>
  <c r="N367"/>
  <c r="N366"/>
  <c r="N365"/>
  <c r="N364"/>
  <c r="N363"/>
  <c r="N362"/>
  <c r="N361"/>
  <c r="N360"/>
  <c r="M359"/>
  <c r="N359" s="1"/>
  <c r="N358"/>
  <c r="N356"/>
  <c r="N355"/>
  <c r="M354"/>
  <c r="N353"/>
  <c r="N352"/>
  <c r="N351"/>
  <c r="N350"/>
  <c r="N349"/>
  <c r="M348"/>
  <c r="N348" s="1"/>
  <c r="N346"/>
  <c r="N345"/>
  <c r="N344"/>
  <c r="N343"/>
  <c r="N342"/>
  <c r="N341"/>
  <c r="N340"/>
  <c r="N339"/>
  <c r="N338"/>
  <c r="N337"/>
  <c r="N336"/>
  <c r="N335"/>
  <c r="N334"/>
  <c r="M333"/>
  <c r="N333" s="1"/>
  <c r="N330"/>
  <c r="N329"/>
  <c r="N328"/>
  <c r="N327"/>
  <c r="N326"/>
  <c r="N325"/>
  <c r="N324"/>
  <c r="N323"/>
  <c r="N322"/>
  <c r="N321"/>
  <c r="N320"/>
  <c r="N319"/>
  <c r="N318"/>
  <c r="N317"/>
  <c r="N316"/>
  <c r="M316"/>
  <c r="N312"/>
  <c r="N311"/>
  <c r="N309"/>
  <c r="N308"/>
  <c r="N307"/>
  <c r="N306"/>
  <c r="M305"/>
  <c r="N305" s="1"/>
  <c r="N303"/>
  <c r="N302"/>
  <c r="N301"/>
  <c r="N300"/>
  <c r="N299"/>
  <c r="N298"/>
  <c r="M298"/>
  <c r="M185" s="1"/>
  <c r="M296"/>
  <c r="N296" s="1"/>
  <c r="N295"/>
  <c r="N294"/>
  <c r="N293"/>
  <c r="N292"/>
  <c r="N291"/>
  <c r="N290"/>
  <c r="N289"/>
  <c r="N288"/>
  <c r="N287"/>
  <c r="N286"/>
  <c r="M286"/>
  <c r="N285"/>
  <c r="N284"/>
  <c r="N283"/>
  <c r="N282"/>
  <c r="N281"/>
  <c r="N280"/>
  <c r="N279"/>
  <c r="M279"/>
  <c r="N278"/>
  <c r="N275"/>
  <c r="N272"/>
  <c r="N271"/>
  <c r="M270"/>
  <c r="N270" s="1"/>
  <c r="N264"/>
  <c r="N263"/>
  <c r="N262"/>
  <c r="N261"/>
  <c r="N260"/>
  <c r="N259"/>
  <c r="N255"/>
  <c r="M254"/>
  <c r="N254" s="1"/>
  <c r="N252"/>
  <c r="N251"/>
  <c r="N250"/>
  <c r="N249"/>
  <c r="N248"/>
  <c r="N247"/>
  <c r="N246"/>
  <c r="N245"/>
  <c r="N244"/>
  <c r="N243"/>
  <c r="M238"/>
  <c r="N236"/>
  <c r="N235"/>
  <c r="N234"/>
  <c r="N233"/>
  <c r="N232"/>
  <c r="N231"/>
  <c r="N230"/>
  <c r="N229"/>
  <c r="M229"/>
  <c r="N228"/>
  <c r="N227"/>
  <c r="N225"/>
  <c r="N224"/>
  <c r="N223"/>
  <c r="N221"/>
  <c r="N220"/>
  <c r="N219"/>
  <c r="N218"/>
  <c r="M217"/>
  <c r="N217" s="1"/>
  <c r="M215"/>
  <c r="N215" s="1"/>
  <c r="N209"/>
  <c r="N208"/>
  <c r="N207"/>
  <c r="N206"/>
  <c r="N205"/>
  <c r="N204"/>
  <c r="M204"/>
  <c r="N200"/>
  <c r="N199"/>
  <c r="N198"/>
  <c r="M197"/>
  <c r="N197" s="1"/>
  <c r="N196"/>
  <c r="N193"/>
  <c r="N190"/>
  <c r="M188"/>
  <c r="N188" s="1"/>
  <c r="N187"/>
  <c r="N183"/>
  <c r="N182"/>
  <c r="N181"/>
  <c r="N180"/>
  <c r="N179"/>
  <c r="N178"/>
  <c r="N176"/>
  <c r="N175"/>
  <c r="N172"/>
  <c r="N171"/>
  <c r="N170"/>
  <c r="N169"/>
  <c r="M168"/>
  <c r="N168" s="1"/>
  <c r="N165"/>
  <c r="N164"/>
  <c r="N163"/>
  <c r="N162"/>
  <c r="N161"/>
  <c r="N159"/>
  <c r="M158"/>
  <c r="N158" s="1"/>
  <c r="N143"/>
  <c r="N141"/>
  <c r="N131"/>
  <c r="N130"/>
  <c r="N129"/>
  <c r="N128"/>
  <c r="M127"/>
  <c r="N127" s="1"/>
  <c r="N122"/>
  <c r="N121"/>
  <c r="N120"/>
  <c r="N119"/>
  <c r="N118"/>
  <c r="N117"/>
  <c r="N116"/>
  <c r="N115"/>
  <c r="N114"/>
  <c r="N113"/>
  <c r="N112"/>
  <c r="N111"/>
  <c r="M110"/>
  <c r="N110" s="1"/>
  <c r="N109"/>
  <c r="N108"/>
  <c r="N107"/>
  <c r="N106"/>
  <c r="N105"/>
  <c r="N104"/>
  <c r="M103"/>
  <c r="N103" s="1"/>
  <c r="N102"/>
  <c r="N101"/>
  <c r="N100"/>
  <c r="N99"/>
  <c r="N98"/>
  <c r="N97"/>
  <c r="N96"/>
  <c r="N95"/>
  <c r="N94"/>
  <c r="N91"/>
  <c r="N90"/>
  <c r="N89"/>
  <c r="N88"/>
  <c r="N87"/>
  <c r="M86"/>
  <c r="N86" s="1"/>
  <c r="N84"/>
  <c r="N83"/>
  <c r="N82"/>
  <c r="N81"/>
  <c r="N80"/>
  <c r="N79"/>
  <c r="M79"/>
  <c r="N76"/>
  <c r="N74"/>
  <c r="N73"/>
  <c r="N72"/>
  <c r="N71"/>
  <c r="N70"/>
  <c r="N69"/>
  <c r="N68"/>
  <c r="N67"/>
  <c r="M66"/>
  <c r="N66" s="1"/>
  <c r="N64"/>
  <c r="M48"/>
  <c r="N48" s="1"/>
  <c r="N34"/>
  <c r="N33"/>
  <c r="N32"/>
  <c r="N25"/>
  <c r="K504"/>
  <c r="K502"/>
  <c r="L501"/>
  <c r="K500"/>
  <c r="L500" s="1"/>
  <c r="K498"/>
  <c r="L498" s="1"/>
  <c r="L497"/>
  <c r="L495"/>
  <c r="K494"/>
  <c r="L494" s="1"/>
  <c r="L492"/>
  <c r="L491"/>
  <c r="L490"/>
  <c r="L489"/>
  <c r="K488"/>
  <c r="L488" s="1"/>
  <c r="K484"/>
  <c r="L484" s="1"/>
  <c r="L482"/>
  <c r="K481"/>
  <c r="L481" s="1"/>
  <c r="L480"/>
  <c r="K479"/>
  <c r="L479" s="1"/>
  <c r="L474"/>
  <c r="L468"/>
  <c r="L465"/>
  <c r="L462"/>
  <c r="L461"/>
  <c r="L460"/>
  <c r="K457"/>
  <c r="L457" s="1"/>
  <c r="L456"/>
  <c r="K455"/>
  <c r="L455" s="1"/>
  <c r="L454"/>
  <c r="K453"/>
  <c r="L453" s="1"/>
  <c r="L452"/>
  <c r="L451"/>
  <c r="K451"/>
  <c r="L450"/>
  <c r="L449"/>
  <c r="L448"/>
  <c r="L447"/>
  <c r="L446"/>
  <c r="L445"/>
  <c r="L444"/>
  <c r="L443"/>
  <c r="L442"/>
  <c r="K441"/>
  <c r="L441" s="1"/>
  <c r="L431"/>
  <c r="L430"/>
  <c r="K429"/>
  <c r="L429" s="1"/>
  <c r="L426"/>
  <c r="L425"/>
  <c r="L424"/>
  <c r="L423"/>
  <c r="L422"/>
  <c r="L421"/>
  <c r="L420"/>
  <c r="L419"/>
  <c r="L418"/>
  <c r="L417"/>
  <c r="L416"/>
  <c r="K415"/>
  <c r="L415" s="1"/>
  <c r="L414"/>
  <c r="L401"/>
  <c r="L400"/>
  <c r="L398"/>
  <c r="L395"/>
  <c r="L394"/>
  <c r="K393"/>
  <c r="L393" s="1"/>
  <c r="L392"/>
  <c r="L391"/>
  <c r="L390"/>
  <c r="L389"/>
  <c r="L388"/>
  <c r="L387"/>
  <c r="K386"/>
  <c r="L386" s="1"/>
  <c r="L385"/>
  <c r="L384"/>
  <c r="L383"/>
  <c r="K383"/>
  <c r="L382"/>
  <c r="K381"/>
  <c r="L381" s="1"/>
  <c r="L380"/>
  <c r="L379"/>
  <c r="L378"/>
  <c r="L377"/>
  <c r="L376"/>
  <c r="L375"/>
  <c r="L374"/>
  <c r="L373"/>
  <c r="K372"/>
  <c r="L372" s="1"/>
  <c r="L371"/>
  <c r="L370"/>
  <c r="L369"/>
  <c r="L368"/>
  <c r="L367"/>
  <c r="L366"/>
  <c r="L365"/>
  <c r="L364"/>
  <c r="L363"/>
  <c r="L362"/>
  <c r="L361"/>
  <c r="L360"/>
  <c r="K359"/>
  <c r="L359" s="1"/>
  <c r="L358"/>
  <c r="L356"/>
  <c r="L355"/>
  <c r="K354"/>
  <c r="L354" s="1"/>
  <c r="L353"/>
  <c r="L352"/>
  <c r="L351"/>
  <c r="L350"/>
  <c r="L349"/>
  <c r="L348"/>
  <c r="K348"/>
  <c r="L346"/>
  <c r="L345"/>
  <c r="L344"/>
  <c r="L343"/>
  <c r="L342"/>
  <c r="L341"/>
  <c r="L340"/>
  <c r="L339"/>
  <c r="L338"/>
  <c r="L337"/>
  <c r="L336"/>
  <c r="L335"/>
  <c r="L334"/>
  <c r="K333"/>
  <c r="L333" s="1"/>
  <c r="L330"/>
  <c r="L329"/>
  <c r="L328"/>
  <c r="L327"/>
  <c r="L326"/>
  <c r="L325"/>
  <c r="L324"/>
  <c r="L323"/>
  <c r="L322"/>
  <c r="L321"/>
  <c r="L320"/>
  <c r="L319"/>
  <c r="L318"/>
  <c r="L317"/>
  <c r="K316"/>
  <c r="L316" s="1"/>
  <c r="L312"/>
  <c r="L311"/>
  <c r="L309"/>
  <c r="L308"/>
  <c r="L307"/>
  <c r="L306"/>
  <c r="K305"/>
  <c r="L305" s="1"/>
  <c r="L303"/>
  <c r="L302"/>
  <c r="L301"/>
  <c r="L300"/>
  <c r="L299"/>
  <c r="K298"/>
  <c r="L298" s="1"/>
  <c r="L296"/>
  <c r="K296"/>
  <c r="L295"/>
  <c r="L294"/>
  <c r="L293"/>
  <c r="L292"/>
  <c r="L291"/>
  <c r="L290"/>
  <c r="L289"/>
  <c r="L288"/>
  <c r="L287"/>
  <c r="K286"/>
  <c r="L286" s="1"/>
  <c r="L285"/>
  <c r="L284"/>
  <c r="L283"/>
  <c r="L282"/>
  <c r="L281"/>
  <c r="L280"/>
  <c r="K279"/>
  <c r="L279" s="1"/>
  <c r="L278"/>
  <c r="L275"/>
  <c r="L272"/>
  <c r="L271"/>
  <c r="K270"/>
  <c r="L270" s="1"/>
  <c r="L264"/>
  <c r="L263"/>
  <c r="L262"/>
  <c r="L261"/>
  <c r="L260"/>
  <c r="L259"/>
  <c r="L255"/>
  <c r="K254"/>
  <c r="L254" s="1"/>
  <c r="L252"/>
  <c r="L251"/>
  <c r="L250"/>
  <c r="L249"/>
  <c r="L248"/>
  <c r="L247"/>
  <c r="L246"/>
  <c r="L245"/>
  <c r="L244"/>
  <c r="L243"/>
  <c r="K238"/>
  <c r="L238" s="1"/>
  <c r="L236"/>
  <c r="L235"/>
  <c r="L234"/>
  <c r="L233"/>
  <c r="L232"/>
  <c r="L231"/>
  <c r="L230"/>
  <c r="K229"/>
  <c r="L229" s="1"/>
  <c r="L228"/>
  <c r="L227"/>
  <c r="L225"/>
  <c r="L224"/>
  <c r="L223"/>
  <c r="L221"/>
  <c r="L220"/>
  <c r="L219"/>
  <c r="L218"/>
  <c r="K217"/>
  <c r="L217" s="1"/>
  <c r="K215"/>
  <c r="L215" s="1"/>
  <c r="L209"/>
  <c r="L208"/>
  <c r="L207"/>
  <c r="L206"/>
  <c r="L205"/>
  <c r="K204"/>
  <c r="L204" s="1"/>
  <c r="L200"/>
  <c r="L199"/>
  <c r="L198"/>
  <c r="K197"/>
  <c r="L197" s="1"/>
  <c r="L196"/>
  <c r="K194"/>
  <c r="L194" s="1"/>
  <c r="L193"/>
  <c r="K191"/>
  <c r="L191" s="1"/>
  <c r="L190"/>
  <c r="K188"/>
  <c r="L188" s="1"/>
  <c r="L187"/>
  <c r="K185"/>
  <c r="L185" s="1"/>
  <c r="L183"/>
  <c r="L182"/>
  <c r="L181"/>
  <c r="L180"/>
  <c r="L179"/>
  <c r="L178"/>
  <c r="L176"/>
  <c r="L175"/>
  <c r="L172"/>
  <c r="L171"/>
  <c r="L170"/>
  <c r="L169"/>
  <c r="K168"/>
  <c r="L168" s="1"/>
  <c r="L165"/>
  <c r="L164"/>
  <c r="L163"/>
  <c r="L162"/>
  <c r="L161"/>
  <c r="L159"/>
  <c r="K158"/>
  <c r="L158" s="1"/>
  <c r="L143"/>
  <c r="L141"/>
  <c r="L131"/>
  <c r="L130"/>
  <c r="L129"/>
  <c r="L128"/>
  <c r="K127"/>
  <c r="L127" s="1"/>
  <c r="L122"/>
  <c r="L121"/>
  <c r="L120"/>
  <c r="L119"/>
  <c r="L118"/>
  <c r="L117"/>
  <c r="L116"/>
  <c r="L115"/>
  <c r="L114"/>
  <c r="L113"/>
  <c r="L112"/>
  <c r="L111"/>
  <c r="K110"/>
  <c r="L110" s="1"/>
  <c r="L109"/>
  <c r="L108"/>
  <c r="L107"/>
  <c r="L106"/>
  <c r="L105"/>
  <c r="L104"/>
  <c r="K103"/>
  <c r="L103" s="1"/>
  <c r="L102"/>
  <c r="L101"/>
  <c r="L100"/>
  <c r="L99"/>
  <c r="L98"/>
  <c r="L97"/>
  <c r="L96"/>
  <c r="L95"/>
  <c r="L94"/>
  <c r="L91"/>
  <c r="L90"/>
  <c r="L89"/>
  <c r="L88"/>
  <c r="L87"/>
  <c r="K86"/>
  <c r="L86" s="1"/>
  <c r="L84"/>
  <c r="L83"/>
  <c r="L82"/>
  <c r="L81"/>
  <c r="L80"/>
  <c r="K79"/>
  <c r="L79" s="1"/>
  <c r="L76"/>
  <c r="L74"/>
  <c r="L73"/>
  <c r="L72"/>
  <c r="L71"/>
  <c r="L70"/>
  <c r="L69"/>
  <c r="L68"/>
  <c r="L67"/>
  <c r="K66"/>
  <c r="L66" s="1"/>
  <c r="L64"/>
  <c r="L61"/>
  <c r="L59"/>
  <c r="L58"/>
  <c r="L57"/>
  <c r="L55"/>
  <c r="L53"/>
  <c r="L52"/>
  <c r="L51"/>
  <c r="K48"/>
  <c r="L48" s="1"/>
  <c r="K45"/>
  <c r="K31" s="1"/>
  <c r="K44"/>
  <c r="K24" s="1"/>
  <c r="L36"/>
  <c r="K36"/>
  <c r="L35"/>
  <c r="K35"/>
  <c r="L34"/>
  <c r="L33"/>
  <c r="L32"/>
  <c r="L25"/>
  <c r="K17"/>
  <c r="L17" s="1"/>
  <c r="M194" l="1"/>
  <c r="N194" s="1"/>
  <c r="M35"/>
  <c r="N35" s="1"/>
  <c r="N238"/>
  <c r="M36"/>
  <c r="N36" s="1"/>
  <c r="M45"/>
  <c r="M28" s="1"/>
  <c r="M17"/>
  <c r="N17" s="1"/>
  <c r="N185"/>
  <c r="M16"/>
  <c r="N16" s="1"/>
  <c r="M42"/>
  <c r="N354"/>
  <c r="N383"/>
  <c r="N393"/>
  <c r="K28"/>
  <c r="L28" s="1"/>
  <c r="K30"/>
  <c r="L30" s="1"/>
  <c r="K29"/>
  <c r="L29" s="1"/>
  <c r="K26"/>
  <c r="L26" s="1"/>
  <c r="L24"/>
  <c r="K23"/>
  <c r="L23" s="1"/>
  <c r="K22"/>
  <c r="L22" s="1"/>
  <c r="K27"/>
  <c r="L27" s="1"/>
  <c r="K16"/>
  <c r="L16" s="1"/>
  <c r="K21"/>
  <c r="L31"/>
  <c r="K42"/>
  <c r="Q269"/>
  <c r="Q75"/>
  <c r="M44" l="1"/>
  <c r="M21" s="1"/>
  <c r="M31"/>
  <c r="M29" s="1"/>
  <c r="N29" s="1"/>
  <c r="M14"/>
  <c r="N14" s="1"/>
  <c r="M11"/>
  <c r="N11" s="1"/>
  <c r="M26"/>
  <c r="N26" s="1"/>
  <c r="N28"/>
  <c r="M27"/>
  <c r="N27" s="1"/>
  <c r="K14"/>
  <c r="L14" s="1"/>
  <c r="K11"/>
  <c r="L11" s="1"/>
  <c r="K20"/>
  <c r="L20" s="1"/>
  <c r="K19"/>
  <c r="L19" s="1"/>
  <c r="L21"/>
  <c r="I504"/>
  <c r="I502"/>
  <c r="J501"/>
  <c r="J500"/>
  <c r="I500"/>
  <c r="J498"/>
  <c r="I498"/>
  <c r="J497"/>
  <c r="J495"/>
  <c r="J494"/>
  <c r="I494"/>
  <c r="J489"/>
  <c r="J488"/>
  <c r="I488"/>
  <c r="J484"/>
  <c r="I484"/>
  <c r="J482"/>
  <c r="I481"/>
  <c r="J481" s="1"/>
  <c r="J480"/>
  <c r="J479"/>
  <c r="I479"/>
  <c r="J474"/>
  <c r="J468"/>
  <c r="J465"/>
  <c r="J462"/>
  <c r="J461"/>
  <c r="J460"/>
  <c r="I457"/>
  <c r="J457" s="1"/>
  <c r="J456"/>
  <c r="I455"/>
  <c r="J455" s="1"/>
  <c r="J454"/>
  <c r="J453"/>
  <c r="I453"/>
  <c r="J452"/>
  <c r="I451"/>
  <c r="J451" s="1"/>
  <c r="J450"/>
  <c r="J449"/>
  <c r="J448"/>
  <c r="J447"/>
  <c r="J446"/>
  <c r="J445"/>
  <c r="J444"/>
  <c r="J443"/>
  <c r="J442"/>
  <c r="J441"/>
  <c r="I441"/>
  <c r="J431"/>
  <c r="J430"/>
  <c r="J429"/>
  <c r="I429"/>
  <c r="J426"/>
  <c r="J425"/>
  <c r="J424"/>
  <c r="J423"/>
  <c r="J422"/>
  <c r="J421"/>
  <c r="J420"/>
  <c r="J419"/>
  <c r="J418"/>
  <c r="J417"/>
  <c r="J416"/>
  <c r="I415"/>
  <c r="J415" s="1"/>
  <c r="J414"/>
  <c r="J401"/>
  <c r="J400"/>
  <c r="J398"/>
  <c r="J395"/>
  <c r="J394"/>
  <c r="I393"/>
  <c r="J393" s="1"/>
  <c r="J392"/>
  <c r="J391"/>
  <c r="J390"/>
  <c r="J389"/>
  <c r="J388"/>
  <c r="J387"/>
  <c r="I386"/>
  <c r="J386" s="1"/>
  <c r="J385"/>
  <c r="J384"/>
  <c r="I383"/>
  <c r="J383" s="1"/>
  <c r="J382"/>
  <c r="J381"/>
  <c r="I381"/>
  <c r="J380"/>
  <c r="J379"/>
  <c r="J378"/>
  <c r="J377"/>
  <c r="J376"/>
  <c r="J375"/>
  <c r="J374"/>
  <c r="J373"/>
  <c r="I372"/>
  <c r="J372" s="1"/>
  <c r="J371"/>
  <c r="J370"/>
  <c r="J369"/>
  <c r="J368"/>
  <c r="J367"/>
  <c r="J366"/>
  <c r="J365"/>
  <c r="J364"/>
  <c r="J363"/>
  <c r="J362"/>
  <c r="J361"/>
  <c r="J360"/>
  <c r="J359"/>
  <c r="I359"/>
  <c r="J358"/>
  <c r="J356"/>
  <c r="J355"/>
  <c r="I354"/>
  <c r="J354" s="1"/>
  <c r="J353"/>
  <c r="J352"/>
  <c r="J351"/>
  <c r="J350"/>
  <c r="J349"/>
  <c r="J348"/>
  <c r="I348"/>
  <c r="J346"/>
  <c r="J345"/>
  <c r="J344"/>
  <c r="J343"/>
  <c r="J342"/>
  <c r="J341"/>
  <c r="J340"/>
  <c r="J339"/>
  <c r="J338"/>
  <c r="J337"/>
  <c r="J336"/>
  <c r="J335"/>
  <c r="J334"/>
  <c r="I333"/>
  <c r="J333" s="1"/>
  <c r="J330"/>
  <c r="J329"/>
  <c r="J328"/>
  <c r="J327"/>
  <c r="J326"/>
  <c r="J325"/>
  <c r="J324"/>
  <c r="J323"/>
  <c r="J322"/>
  <c r="J321"/>
  <c r="J320"/>
  <c r="J319"/>
  <c r="J318"/>
  <c r="J317"/>
  <c r="I316"/>
  <c r="I185" s="1"/>
  <c r="J312"/>
  <c r="J311"/>
  <c r="J309"/>
  <c r="J308"/>
  <c r="J307"/>
  <c r="J306"/>
  <c r="I305"/>
  <c r="J305" s="1"/>
  <c r="J303"/>
  <c r="J302"/>
  <c r="J301"/>
  <c r="J300"/>
  <c r="J299"/>
  <c r="J298"/>
  <c r="I298"/>
  <c r="J296"/>
  <c r="I296"/>
  <c r="J295"/>
  <c r="J294"/>
  <c r="J293"/>
  <c r="J292"/>
  <c r="J291"/>
  <c r="J290"/>
  <c r="J289"/>
  <c r="J288"/>
  <c r="J287"/>
  <c r="I286"/>
  <c r="J286" s="1"/>
  <c r="J285"/>
  <c r="J284"/>
  <c r="J283"/>
  <c r="J282"/>
  <c r="J281"/>
  <c r="J280"/>
  <c r="I279"/>
  <c r="J279" s="1"/>
  <c r="J278"/>
  <c r="J275"/>
  <c r="J272"/>
  <c r="J271"/>
  <c r="I270"/>
  <c r="J270" s="1"/>
  <c r="J264"/>
  <c r="J263"/>
  <c r="J262"/>
  <c r="J261"/>
  <c r="J260"/>
  <c r="J259"/>
  <c r="J255"/>
  <c r="I254"/>
  <c r="J254" s="1"/>
  <c r="J252"/>
  <c r="J251"/>
  <c r="J250"/>
  <c r="J249"/>
  <c r="J248"/>
  <c r="J247"/>
  <c r="J246"/>
  <c r="J245"/>
  <c r="J244"/>
  <c r="J243"/>
  <c r="I238"/>
  <c r="J238" s="1"/>
  <c r="J236"/>
  <c r="J235"/>
  <c r="J234"/>
  <c r="J233"/>
  <c r="J232"/>
  <c r="J231"/>
  <c r="J230"/>
  <c r="I229"/>
  <c r="J229" s="1"/>
  <c r="J228"/>
  <c r="J227"/>
  <c r="J225"/>
  <c r="J224"/>
  <c r="J223"/>
  <c r="J221"/>
  <c r="J220"/>
  <c r="J219"/>
  <c r="J218"/>
  <c r="J217"/>
  <c r="I217"/>
  <c r="J215"/>
  <c r="I215"/>
  <c r="J209"/>
  <c r="J208"/>
  <c r="J207"/>
  <c r="J206"/>
  <c r="J205"/>
  <c r="I204"/>
  <c r="J204" s="1"/>
  <c r="J200"/>
  <c r="J199"/>
  <c r="J198"/>
  <c r="J197"/>
  <c r="I197"/>
  <c r="J196"/>
  <c r="J193"/>
  <c r="J190"/>
  <c r="J187"/>
  <c r="J183"/>
  <c r="J182"/>
  <c r="J181"/>
  <c r="J180"/>
  <c r="J179"/>
  <c r="J178"/>
  <c r="J176"/>
  <c r="J175"/>
  <c r="J172"/>
  <c r="J171"/>
  <c r="J170"/>
  <c r="J169"/>
  <c r="I168"/>
  <c r="J168" s="1"/>
  <c r="J165"/>
  <c r="J164"/>
  <c r="J163"/>
  <c r="J162"/>
  <c r="J161"/>
  <c r="J159"/>
  <c r="I158"/>
  <c r="J158" s="1"/>
  <c r="J143"/>
  <c r="J141"/>
  <c r="J131"/>
  <c r="J130"/>
  <c r="J129"/>
  <c r="J128"/>
  <c r="I127"/>
  <c r="J127" s="1"/>
  <c r="J122"/>
  <c r="J121"/>
  <c r="J120"/>
  <c r="J119"/>
  <c r="J118"/>
  <c r="J117"/>
  <c r="J116"/>
  <c r="J115"/>
  <c r="J114"/>
  <c r="J113"/>
  <c r="J112"/>
  <c r="J111"/>
  <c r="J110"/>
  <c r="I110"/>
  <c r="J109"/>
  <c r="J108"/>
  <c r="J107"/>
  <c r="J106"/>
  <c r="J105"/>
  <c r="J104"/>
  <c r="J103"/>
  <c r="I103"/>
  <c r="J102"/>
  <c r="J101"/>
  <c r="J100"/>
  <c r="J99"/>
  <c r="J98"/>
  <c r="J97"/>
  <c r="J96"/>
  <c r="J95"/>
  <c r="J94"/>
  <c r="J91"/>
  <c r="J90"/>
  <c r="J89"/>
  <c r="J88"/>
  <c r="J87"/>
  <c r="J86"/>
  <c r="I86"/>
  <c r="J84"/>
  <c r="J83"/>
  <c r="J82"/>
  <c r="J81"/>
  <c r="J80"/>
  <c r="I79"/>
  <c r="J79" s="1"/>
  <c r="J76"/>
  <c r="J74"/>
  <c r="J73"/>
  <c r="J72"/>
  <c r="J71"/>
  <c r="J70"/>
  <c r="J69"/>
  <c r="J68"/>
  <c r="J67"/>
  <c r="I66"/>
  <c r="J64"/>
  <c r="J61"/>
  <c r="J59"/>
  <c r="J58"/>
  <c r="J57"/>
  <c r="J55"/>
  <c r="J53"/>
  <c r="J52"/>
  <c r="J51"/>
  <c r="I48"/>
  <c r="J48" s="1"/>
  <c r="J25"/>
  <c r="M24" l="1"/>
  <c r="M23" s="1"/>
  <c r="N23" s="1"/>
  <c r="M30"/>
  <c r="N30" s="1"/>
  <c r="N31"/>
  <c r="N21"/>
  <c r="M20"/>
  <c r="N20" s="1"/>
  <c r="M19"/>
  <c r="N19" s="1"/>
  <c r="I191"/>
  <c r="J191" s="1"/>
  <c r="I35"/>
  <c r="I188"/>
  <c r="J188" s="1"/>
  <c r="I45"/>
  <c r="I31" s="1"/>
  <c r="J185"/>
  <c r="I194"/>
  <c r="J194" s="1"/>
  <c r="I17"/>
  <c r="I36"/>
  <c r="J316"/>
  <c r="I16"/>
  <c r="I42"/>
  <c r="F501"/>
  <c r="H501" s="1"/>
  <c r="C43"/>
  <c r="H25"/>
  <c r="G279"/>
  <c r="E168"/>
  <c r="Q184"/>
  <c r="Q485"/>
  <c r="C485" s="1"/>
  <c r="E481"/>
  <c r="Q483"/>
  <c r="C483" s="1"/>
  <c r="Q439"/>
  <c r="C439" s="1"/>
  <c r="Q435"/>
  <c r="C435" s="1"/>
  <c r="Q413"/>
  <c r="C413" s="1"/>
  <c r="E276"/>
  <c r="Q267"/>
  <c r="M22" l="1"/>
  <c r="N22" s="1"/>
  <c r="N24"/>
  <c r="I28"/>
  <c r="I26" s="1"/>
  <c r="I11"/>
  <c r="I14"/>
  <c r="I44"/>
  <c r="I30"/>
  <c r="I29"/>
  <c r="E238"/>
  <c r="Q253"/>
  <c r="F253"/>
  <c r="Q276"/>
  <c r="G502"/>
  <c r="G504"/>
  <c r="G79"/>
  <c r="G86"/>
  <c r="D93"/>
  <c r="D92"/>
  <c r="D85"/>
  <c r="Q446"/>
  <c r="C446" s="1"/>
  <c r="B403"/>
  <c r="I27" l="1"/>
  <c r="I21"/>
  <c r="I24"/>
  <c r="B242"/>
  <c r="D242" s="1"/>
  <c r="F242" s="1"/>
  <c r="Q242"/>
  <c r="B126"/>
  <c r="G110"/>
  <c r="E110"/>
  <c r="Q126"/>
  <c r="D126"/>
  <c r="B505"/>
  <c r="Q505"/>
  <c r="C505" s="1"/>
  <c r="D505" s="1"/>
  <c r="Q504"/>
  <c r="E504"/>
  <c r="E502"/>
  <c r="Q503"/>
  <c r="C503" s="1"/>
  <c r="D503" s="1"/>
  <c r="Q502"/>
  <c r="G500"/>
  <c r="E500"/>
  <c r="G498"/>
  <c r="E498"/>
  <c r="G494"/>
  <c r="E494"/>
  <c r="G488"/>
  <c r="E488"/>
  <c r="G484"/>
  <c r="G481"/>
  <c r="G479"/>
  <c r="E479"/>
  <c r="G457"/>
  <c r="E457"/>
  <c r="G455"/>
  <c r="E455"/>
  <c r="G453"/>
  <c r="E453"/>
  <c r="G451"/>
  <c r="E451"/>
  <c r="G441"/>
  <c r="E441"/>
  <c r="G429"/>
  <c r="E429"/>
  <c r="G415"/>
  <c r="E415"/>
  <c r="E393"/>
  <c r="G393"/>
  <c r="G386"/>
  <c r="E386"/>
  <c r="G383"/>
  <c r="E383"/>
  <c r="G381"/>
  <c r="E381"/>
  <c r="G372"/>
  <c r="E372"/>
  <c r="G359"/>
  <c r="E359"/>
  <c r="G354"/>
  <c r="E354"/>
  <c r="E194" s="1"/>
  <c r="G348"/>
  <c r="E348"/>
  <c r="G333"/>
  <c r="E333"/>
  <c r="G316"/>
  <c r="E316"/>
  <c r="G305"/>
  <c r="E305"/>
  <c r="G298"/>
  <c r="G185" s="1"/>
  <c r="E298"/>
  <c r="E185" s="1"/>
  <c r="G296"/>
  <c r="E296"/>
  <c r="E279"/>
  <c r="G286"/>
  <c r="E286"/>
  <c r="G270"/>
  <c r="E270"/>
  <c r="G254"/>
  <c r="E254"/>
  <c r="G238"/>
  <c r="G229"/>
  <c r="E229"/>
  <c r="G217"/>
  <c r="E217"/>
  <c r="G215"/>
  <c r="E215"/>
  <c r="G204"/>
  <c r="G197"/>
  <c r="E204"/>
  <c r="E197"/>
  <c r="G168"/>
  <c r="G158"/>
  <c r="E158"/>
  <c r="G127"/>
  <c r="E127"/>
  <c r="G103"/>
  <c r="E103"/>
  <c r="E86"/>
  <c r="E79"/>
  <c r="G66"/>
  <c r="G48"/>
  <c r="E66"/>
  <c r="F64"/>
  <c r="H64" s="1"/>
  <c r="E48"/>
  <c r="Q93"/>
  <c r="Q92"/>
  <c r="Q454"/>
  <c r="B438"/>
  <c r="B436"/>
  <c r="B437"/>
  <c r="B313"/>
  <c r="B264"/>
  <c r="B262"/>
  <c r="B256"/>
  <c r="B255"/>
  <c r="Q256"/>
  <c r="C256" s="1"/>
  <c r="B477"/>
  <c r="B476"/>
  <c r="B454"/>
  <c r="B404"/>
  <c r="B402"/>
  <c r="B214"/>
  <c r="B202"/>
  <c r="B160"/>
  <c r="B155"/>
  <c r="B154"/>
  <c r="B153"/>
  <c r="B150"/>
  <c r="B147"/>
  <c r="B146"/>
  <c r="D498"/>
  <c r="D497"/>
  <c r="F497" s="1"/>
  <c r="H497" s="1"/>
  <c r="I23" l="1"/>
  <c r="I22"/>
  <c r="I19"/>
  <c r="I20"/>
  <c r="E191"/>
  <c r="E484"/>
  <c r="E36"/>
  <c r="G36"/>
  <c r="G194"/>
  <c r="E35"/>
  <c r="G42"/>
  <c r="G191"/>
  <c r="G188"/>
  <c r="G45"/>
  <c r="G31" s="1"/>
  <c r="E188"/>
  <c r="E44" s="1"/>
  <c r="E42"/>
  <c r="G16"/>
  <c r="G35"/>
  <c r="E45"/>
  <c r="G17"/>
  <c r="E17"/>
  <c r="F498"/>
  <c r="H498" s="1"/>
  <c r="E16"/>
  <c r="D256"/>
  <c r="B141"/>
  <c r="Q50"/>
  <c r="Q51"/>
  <c r="C51" s="1"/>
  <c r="Q52"/>
  <c r="C52" s="1"/>
  <c r="Q53"/>
  <c r="C53" s="1"/>
  <c r="Q54"/>
  <c r="Q55"/>
  <c r="C55" s="1"/>
  <c r="Q56"/>
  <c r="Q57"/>
  <c r="C57" s="1"/>
  <c r="Q58"/>
  <c r="C58" s="1"/>
  <c r="Q59"/>
  <c r="C59" s="1"/>
  <c r="Q60"/>
  <c r="Q61"/>
  <c r="C61" s="1"/>
  <c r="Q62"/>
  <c r="Q63"/>
  <c r="Q64"/>
  <c r="Q65"/>
  <c r="Q85"/>
  <c r="Q66"/>
  <c r="Q67"/>
  <c r="C67" s="1"/>
  <c r="Q68"/>
  <c r="C68" s="1"/>
  <c r="Q69"/>
  <c r="C69" s="1"/>
  <c r="Q70"/>
  <c r="C70" s="1"/>
  <c r="Q71"/>
  <c r="C71" s="1"/>
  <c r="Q72"/>
  <c r="C72" s="1"/>
  <c r="Q73"/>
  <c r="C73" s="1"/>
  <c r="Q74"/>
  <c r="C74" s="1"/>
  <c r="Q76"/>
  <c r="C76" s="1"/>
  <c r="Q77"/>
  <c r="Q78"/>
  <c r="Q79"/>
  <c r="Q80"/>
  <c r="C80" s="1"/>
  <c r="Q81"/>
  <c r="C81" s="1"/>
  <c r="Q82"/>
  <c r="C82" s="1"/>
  <c r="Q83"/>
  <c r="C83" s="1"/>
  <c r="Q84"/>
  <c r="C84" s="1"/>
  <c r="Q86"/>
  <c r="Q87"/>
  <c r="C87" s="1"/>
  <c r="Q88"/>
  <c r="C88" s="1"/>
  <c r="Q89"/>
  <c r="C89" s="1"/>
  <c r="Q90"/>
  <c r="C90" s="1"/>
  <c r="Q91"/>
  <c r="C91" s="1"/>
  <c r="Q94"/>
  <c r="C94" s="1"/>
  <c r="Q95"/>
  <c r="C95" s="1"/>
  <c r="Q96"/>
  <c r="C96" s="1"/>
  <c r="Q97"/>
  <c r="C97" s="1"/>
  <c r="Q98"/>
  <c r="C98" s="1"/>
  <c r="Q99"/>
  <c r="C99" s="1"/>
  <c r="Q100"/>
  <c r="C100" s="1"/>
  <c r="Q101"/>
  <c r="C101" s="1"/>
  <c r="Q102"/>
  <c r="C102" s="1"/>
  <c r="Q103"/>
  <c r="Q104"/>
  <c r="C104" s="1"/>
  <c r="Q105"/>
  <c r="C105" s="1"/>
  <c r="Q106"/>
  <c r="C106" s="1"/>
  <c r="Q107"/>
  <c r="C107" s="1"/>
  <c r="Q108"/>
  <c r="C108" s="1"/>
  <c r="Q109"/>
  <c r="C109" s="1"/>
  <c r="Q110"/>
  <c r="Q111"/>
  <c r="C111" s="1"/>
  <c r="Q112"/>
  <c r="C112" s="1"/>
  <c r="Q113"/>
  <c r="C113" s="1"/>
  <c r="Q114"/>
  <c r="C114" s="1"/>
  <c r="Q115"/>
  <c r="C115" s="1"/>
  <c r="Q116"/>
  <c r="C116" s="1"/>
  <c r="Q117"/>
  <c r="C117" s="1"/>
  <c r="Q118"/>
  <c r="C118" s="1"/>
  <c r="Q119"/>
  <c r="C119" s="1"/>
  <c r="Q120"/>
  <c r="C120" s="1"/>
  <c r="Q121"/>
  <c r="C121" s="1"/>
  <c r="Q122"/>
  <c r="C122" s="1"/>
  <c r="Q123"/>
  <c r="Q124"/>
  <c r="Q125"/>
  <c r="Q128"/>
  <c r="C128" s="1"/>
  <c r="Q129"/>
  <c r="C129" s="1"/>
  <c r="Q130"/>
  <c r="C130" s="1"/>
  <c r="Q131"/>
  <c r="C131" s="1"/>
  <c r="Q132"/>
  <c r="Q133"/>
  <c r="C133" s="1"/>
  <c r="Q134"/>
  <c r="Q135"/>
  <c r="Q136"/>
  <c r="Q137"/>
  <c r="Q138"/>
  <c r="Q139"/>
  <c r="Q140"/>
  <c r="Q141"/>
  <c r="C141" s="1"/>
  <c r="Q142"/>
  <c r="Q143"/>
  <c r="C143" s="1"/>
  <c r="Q144"/>
  <c r="Q145"/>
  <c r="Q146"/>
  <c r="Q147"/>
  <c r="Q148"/>
  <c r="Q149"/>
  <c r="Q150"/>
  <c r="Q151"/>
  <c r="Q152"/>
  <c r="Q153"/>
  <c r="Q154"/>
  <c r="C154" s="1"/>
  <c r="Q155"/>
  <c r="C155" s="1"/>
  <c r="Q156"/>
  <c r="C156" s="1"/>
  <c r="Q157"/>
  <c r="C157" s="1"/>
  <c r="Q158"/>
  <c r="Q159"/>
  <c r="C159" s="1"/>
  <c r="Q160"/>
  <c r="Q161"/>
  <c r="C161" s="1"/>
  <c r="Q162"/>
  <c r="C162" s="1"/>
  <c r="Q163"/>
  <c r="C163" s="1"/>
  <c r="Q164"/>
  <c r="C164" s="1"/>
  <c r="Q165"/>
  <c r="C165" s="1"/>
  <c r="Q166"/>
  <c r="Q167"/>
  <c r="Q168"/>
  <c r="Q169"/>
  <c r="C169" s="1"/>
  <c r="Q170"/>
  <c r="C170" s="1"/>
  <c r="Q171"/>
  <c r="C171" s="1"/>
  <c r="Q172"/>
  <c r="C172" s="1"/>
  <c r="Q173"/>
  <c r="Q174"/>
  <c r="Q175"/>
  <c r="C175" s="1"/>
  <c r="Q176"/>
  <c r="C176" s="1"/>
  <c r="Q177"/>
  <c r="Q178"/>
  <c r="C178" s="1"/>
  <c r="Q179"/>
  <c r="C179" s="1"/>
  <c r="Q180"/>
  <c r="C180" s="1"/>
  <c r="Q181"/>
  <c r="C181" s="1"/>
  <c r="Q182"/>
  <c r="C182" s="1"/>
  <c r="Q183"/>
  <c r="C183" s="1"/>
  <c r="Q185"/>
  <c r="Q186"/>
  <c r="Q187"/>
  <c r="C187" s="1"/>
  <c r="Q188"/>
  <c r="Q189"/>
  <c r="Q190"/>
  <c r="C190" s="1"/>
  <c r="Q191"/>
  <c r="Q192"/>
  <c r="Q193"/>
  <c r="C193" s="1"/>
  <c r="Q194"/>
  <c r="Q195"/>
  <c r="Q196"/>
  <c r="C196" s="1"/>
  <c r="Q197"/>
  <c r="Q200"/>
  <c r="C200" s="1"/>
  <c r="Q201"/>
  <c r="Q202"/>
  <c r="C202" s="1"/>
  <c r="Q203"/>
  <c r="C203" s="1"/>
  <c r="Q204"/>
  <c r="Q205"/>
  <c r="C205" s="1"/>
  <c r="Q206"/>
  <c r="C206" s="1"/>
  <c r="Q207"/>
  <c r="C207" s="1"/>
  <c r="Q208"/>
  <c r="C208" s="1"/>
  <c r="Q209"/>
  <c r="C209" s="1"/>
  <c r="Q210"/>
  <c r="Q211"/>
  <c r="Q212"/>
  <c r="Q213"/>
  <c r="C213" s="1"/>
  <c r="Q214"/>
  <c r="C214" s="1"/>
  <c r="Q215"/>
  <c r="Q216"/>
  <c r="Q217"/>
  <c r="Q218"/>
  <c r="C218" s="1"/>
  <c r="Q219"/>
  <c r="C219" s="1"/>
  <c r="Q220"/>
  <c r="C220" s="1"/>
  <c r="Q221"/>
  <c r="C221" s="1"/>
  <c r="Q222"/>
  <c r="Q223"/>
  <c r="C223" s="1"/>
  <c r="Q224"/>
  <c r="C224" s="1"/>
  <c r="Q225"/>
  <c r="C225" s="1"/>
  <c r="Q226"/>
  <c r="Q227"/>
  <c r="C227" s="1"/>
  <c r="Q228"/>
  <c r="C228" s="1"/>
  <c r="Q229"/>
  <c r="Q230"/>
  <c r="C230" s="1"/>
  <c r="Q231"/>
  <c r="C231" s="1"/>
  <c r="Q232"/>
  <c r="C232" s="1"/>
  <c r="Q233"/>
  <c r="C233" s="1"/>
  <c r="Q234"/>
  <c r="C234" s="1"/>
  <c r="Q235"/>
  <c r="C235" s="1"/>
  <c r="Q236"/>
  <c r="C236" s="1"/>
  <c r="Q237"/>
  <c r="Q238"/>
  <c r="Q239"/>
  <c r="C239" s="1"/>
  <c r="Q240"/>
  <c r="C240" s="1"/>
  <c r="Q241"/>
  <c r="C241" s="1"/>
  <c r="Q243"/>
  <c r="C243" s="1"/>
  <c r="Q244"/>
  <c r="C244" s="1"/>
  <c r="Q245"/>
  <c r="C245" s="1"/>
  <c r="Q246"/>
  <c r="C246" s="1"/>
  <c r="Q247"/>
  <c r="C247" s="1"/>
  <c r="Q248"/>
  <c r="C248" s="1"/>
  <c r="Q249"/>
  <c r="C249" s="1"/>
  <c r="Q250"/>
  <c r="C250" s="1"/>
  <c r="Q251"/>
  <c r="C251" s="1"/>
  <c r="Q252"/>
  <c r="C252" s="1"/>
  <c r="Q254"/>
  <c r="Q255"/>
  <c r="Q257"/>
  <c r="Q258"/>
  <c r="Q259"/>
  <c r="C259" s="1"/>
  <c r="Q260"/>
  <c r="C260" s="1"/>
  <c r="Q261"/>
  <c r="C261" s="1"/>
  <c r="Q262"/>
  <c r="C262" s="1"/>
  <c r="Q263"/>
  <c r="C263" s="1"/>
  <c r="Q264"/>
  <c r="C264" s="1"/>
  <c r="D264" s="1"/>
  <c r="F264" s="1"/>
  <c r="H264" s="1"/>
  <c r="Q265"/>
  <c r="Q266"/>
  <c r="Q268"/>
  <c r="Q270"/>
  <c r="Q271"/>
  <c r="C271" s="1"/>
  <c r="Q272"/>
  <c r="C272" s="1"/>
  <c r="Q273"/>
  <c r="Q274"/>
  <c r="Q275"/>
  <c r="C275" s="1"/>
  <c r="Q277"/>
  <c r="Q278"/>
  <c r="C278" s="1"/>
  <c r="D278" s="1"/>
  <c r="F278" s="1"/>
  <c r="H278" s="1"/>
  <c r="Q279"/>
  <c r="Q280"/>
  <c r="C280" s="1"/>
  <c r="Q281"/>
  <c r="C281" s="1"/>
  <c r="Q282"/>
  <c r="C282" s="1"/>
  <c r="Q283"/>
  <c r="C283" s="1"/>
  <c r="Q284"/>
  <c r="C284" s="1"/>
  <c r="Q285"/>
  <c r="Q286"/>
  <c r="Q287"/>
  <c r="C287" s="1"/>
  <c r="Q288"/>
  <c r="C288" s="1"/>
  <c r="Q289"/>
  <c r="C289" s="1"/>
  <c r="Q290"/>
  <c r="C290" s="1"/>
  <c r="Q291"/>
  <c r="C291" s="1"/>
  <c r="Q292"/>
  <c r="C292" s="1"/>
  <c r="Q293"/>
  <c r="C293" s="1"/>
  <c r="Q294"/>
  <c r="C294" s="1"/>
  <c r="Q295"/>
  <c r="C295" s="1"/>
  <c r="Q296"/>
  <c r="Q297"/>
  <c r="C297" s="1"/>
  <c r="Q298"/>
  <c r="Q299"/>
  <c r="C299" s="1"/>
  <c r="Q300"/>
  <c r="C300" s="1"/>
  <c r="Q301"/>
  <c r="C301" s="1"/>
  <c r="Q302"/>
  <c r="C302" s="1"/>
  <c r="Q303"/>
  <c r="C303" s="1"/>
  <c r="Q304"/>
  <c r="Q305"/>
  <c r="Q306"/>
  <c r="C306" s="1"/>
  <c r="Q307"/>
  <c r="C307" s="1"/>
  <c r="Q308"/>
  <c r="C308" s="1"/>
  <c r="Q309"/>
  <c r="C309" s="1"/>
  <c r="Q310"/>
  <c r="Q311"/>
  <c r="C311" s="1"/>
  <c r="Q312"/>
  <c r="C312" s="1"/>
  <c r="Q313"/>
  <c r="Q314"/>
  <c r="Q315"/>
  <c r="C315" s="1"/>
  <c r="Q316"/>
  <c r="Q317"/>
  <c r="C317" s="1"/>
  <c r="Q318"/>
  <c r="C318" s="1"/>
  <c r="Q319"/>
  <c r="C319" s="1"/>
  <c r="Q320"/>
  <c r="C320" s="1"/>
  <c r="Q321"/>
  <c r="C321" s="1"/>
  <c r="Q322"/>
  <c r="C322" s="1"/>
  <c r="Q323"/>
  <c r="C323" s="1"/>
  <c r="Q324"/>
  <c r="C324" s="1"/>
  <c r="Q325"/>
  <c r="C325" s="1"/>
  <c r="Q326"/>
  <c r="C326" s="1"/>
  <c r="Q327"/>
  <c r="C327" s="1"/>
  <c r="Q328"/>
  <c r="C328" s="1"/>
  <c r="Q329"/>
  <c r="C329" s="1"/>
  <c r="Q330"/>
  <c r="C330" s="1"/>
  <c r="Q331"/>
  <c r="Q332"/>
  <c r="C332" s="1"/>
  <c r="Q333"/>
  <c r="Q334"/>
  <c r="C334" s="1"/>
  <c r="Q335"/>
  <c r="C335" s="1"/>
  <c r="Q336"/>
  <c r="C336" s="1"/>
  <c r="Q337"/>
  <c r="C337" s="1"/>
  <c r="Q338"/>
  <c r="C338" s="1"/>
  <c r="Q339"/>
  <c r="C339" s="1"/>
  <c r="Q340"/>
  <c r="C340" s="1"/>
  <c r="Q341"/>
  <c r="C341" s="1"/>
  <c r="Q342"/>
  <c r="C342" s="1"/>
  <c r="Q343"/>
  <c r="C343" s="1"/>
  <c r="Q344"/>
  <c r="C344" s="1"/>
  <c r="Q345"/>
  <c r="C345" s="1"/>
  <c r="Q346"/>
  <c r="C346" s="1"/>
  <c r="Q347"/>
  <c r="C347" s="1"/>
  <c r="Q348"/>
  <c r="Q349"/>
  <c r="C349" s="1"/>
  <c r="Q350"/>
  <c r="C350" s="1"/>
  <c r="Q351"/>
  <c r="C351" s="1"/>
  <c r="Q352"/>
  <c r="C352" s="1"/>
  <c r="Q353"/>
  <c r="C353" s="1"/>
  <c r="Q354"/>
  <c r="Q355"/>
  <c r="C355" s="1"/>
  <c r="Q356"/>
  <c r="C356" s="1"/>
  <c r="Q358"/>
  <c r="C358" s="1"/>
  <c r="Q359"/>
  <c r="Q360"/>
  <c r="C360" s="1"/>
  <c r="Q361"/>
  <c r="C361" s="1"/>
  <c r="Q362"/>
  <c r="C362" s="1"/>
  <c r="Q363"/>
  <c r="C363" s="1"/>
  <c r="Q364"/>
  <c r="C364" s="1"/>
  <c r="Q365"/>
  <c r="C365" s="1"/>
  <c r="Q366"/>
  <c r="C366" s="1"/>
  <c r="Q367"/>
  <c r="C367" s="1"/>
  <c r="Q368"/>
  <c r="C368" s="1"/>
  <c r="Q369"/>
  <c r="C369" s="1"/>
  <c r="Q370"/>
  <c r="C370" s="1"/>
  <c r="Q371"/>
  <c r="C371" s="1"/>
  <c r="Q372"/>
  <c r="Q373"/>
  <c r="C373" s="1"/>
  <c r="Q374"/>
  <c r="C374" s="1"/>
  <c r="Q375"/>
  <c r="C375" s="1"/>
  <c r="Q376"/>
  <c r="C376" s="1"/>
  <c r="Q377"/>
  <c r="C377" s="1"/>
  <c r="Q378"/>
  <c r="C378" s="1"/>
  <c r="Q379"/>
  <c r="C379" s="1"/>
  <c r="Q380"/>
  <c r="C380" s="1"/>
  <c r="Q381"/>
  <c r="Q382"/>
  <c r="C382" s="1"/>
  <c r="Q383"/>
  <c r="Q384"/>
  <c r="C384" s="1"/>
  <c r="Q385"/>
  <c r="C385" s="1"/>
  <c r="Q387"/>
  <c r="C387" s="1"/>
  <c r="Q388"/>
  <c r="C388" s="1"/>
  <c r="Q389"/>
  <c r="C389" s="1"/>
  <c r="Q390"/>
  <c r="C390" s="1"/>
  <c r="Q391"/>
  <c r="C391" s="1"/>
  <c r="Q392"/>
  <c r="C392" s="1"/>
  <c r="Q393"/>
  <c r="Q394"/>
  <c r="C394" s="1"/>
  <c r="Q395"/>
  <c r="C395" s="1"/>
  <c r="Q396"/>
  <c r="Q398"/>
  <c r="C398" s="1"/>
  <c r="Q399"/>
  <c r="Q400"/>
  <c r="C400" s="1"/>
  <c r="Q401"/>
  <c r="C401" s="1"/>
  <c r="Q402"/>
  <c r="Q403"/>
  <c r="D403" s="1"/>
  <c r="F403" s="1"/>
  <c r="Q404"/>
  <c r="Q405"/>
  <c r="Q406"/>
  <c r="Q407"/>
  <c r="Q408"/>
  <c r="Q409"/>
  <c r="Q410"/>
  <c r="C410" s="1"/>
  <c r="Q411"/>
  <c r="C411" s="1"/>
  <c r="Q412"/>
  <c r="C412" s="1"/>
  <c r="Q414"/>
  <c r="C414" s="1"/>
  <c r="D414" s="1"/>
  <c r="F414" s="1"/>
  <c r="H414" s="1"/>
  <c r="Q415"/>
  <c r="Q416"/>
  <c r="C416" s="1"/>
  <c r="Q417"/>
  <c r="C417" s="1"/>
  <c r="Q418"/>
  <c r="C418" s="1"/>
  <c r="Q419"/>
  <c r="C419" s="1"/>
  <c r="Q420"/>
  <c r="C420" s="1"/>
  <c r="Q421"/>
  <c r="C421" s="1"/>
  <c r="Q422"/>
  <c r="C422" s="1"/>
  <c r="Q423"/>
  <c r="C423" s="1"/>
  <c r="Q424"/>
  <c r="C424" s="1"/>
  <c r="Q425"/>
  <c r="C425" s="1"/>
  <c r="Q426"/>
  <c r="C426" s="1"/>
  <c r="Q427"/>
  <c r="Q428"/>
  <c r="C428" s="1"/>
  <c r="Q429"/>
  <c r="Q430"/>
  <c r="C430" s="1"/>
  <c r="Q431"/>
  <c r="C431" s="1"/>
  <c r="Q432"/>
  <c r="Q433"/>
  <c r="Q434"/>
  <c r="Q436"/>
  <c r="Q437"/>
  <c r="Q438"/>
  <c r="Q440"/>
  <c r="C440" s="1"/>
  <c r="Q441"/>
  <c r="Q442"/>
  <c r="C442" s="1"/>
  <c r="Q443"/>
  <c r="C443" s="1"/>
  <c r="Q444"/>
  <c r="C444" s="1"/>
  <c r="Q445"/>
  <c r="C445" s="1"/>
  <c r="D446" s="1"/>
  <c r="F446" s="1"/>
  <c r="H446" s="1"/>
  <c r="Q447"/>
  <c r="C447" s="1"/>
  <c r="Q448"/>
  <c r="C448" s="1"/>
  <c r="Q449"/>
  <c r="C449" s="1"/>
  <c r="Q450"/>
  <c r="C450" s="1"/>
  <c r="Q451"/>
  <c r="Q452"/>
  <c r="C452" s="1"/>
  <c r="Q453"/>
  <c r="C454"/>
  <c r="Q455"/>
  <c r="Q456"/>
  <c r="C456" s="1"/>
  <c r="Q457"/>
  <c r="Q458"/>
  <c r="C458" s="1"/>
  <c r="Q459"/>
  <c r="Q460"/>
  <c r="C460" s="1"/>
  <c r="Q461"/>
  <c r="C461" s="1"/>
  <c r="Q462"/>
  <c r="C462" s="1"/>
  <c r="Q463"/>
  <c r="Q464"/>
  <c r="Q465"/>
  <c r="C465" s="1"/>
  <c r="Q466"/>
  <c r="Q467"/>
  <c r="Q468"/>
  <c r="C468" s="1"/>
  <c r="Q469"/>
  <c r="Q470"/>
  <c r="Q471"/>
  <c r="Q472"/>
  <c r="Q473"/>
  <c r="Q474"/>
  <c r="C474" s="1"/>
  <c r="Q475"/>
  <c r="Q476"/>
  <c r="Q477"/>
  <c r="C477" s="1"/>
  <c r="Q478"/>
  <c r="C478" s="1"/>
  <c r="Q479"/>
  <c r="Q480"/>
  <c r="C480" s="1"/>
  <c r="Q481"/>
  <c r="Q482"/>
  <c r="C482" s="1"/>
  <c r="Q484"/>
  <c r="Q486"/>
  <c r="Q487"/>
  <c r="Q488"/>
  <c r="Q489"/>
  <c r="C489" s="1"/>
  <c r="Q490"/>
  <c r="C490" s="1"/>
  <c r="Q491"/>
  <c r="C491" s="1"/>
  <c r="Q492"/>
  <c r="C492" s="1"/>
  <c r="Q493"/>
  <c r="Q494"/>
  <c r="Q495"/>
  <c r="C495" s="1"/>
  <c r="Q496"/>
  <c r="Q497"/>
  <c r="Q498"/>
  <c r="Q499"/>
  <c r="C499" s="1"/>
  <c r="Q500"/>
  <c r="Q49"/>
  <c r="Q198"/>
  <c r="C198" s="1"/>
  <c r="Q199"/>
  <c r="C199" s="1"/>
  <c r="Q501"/>
  <c r="C501" s="1"/>
  <c r="B218"/>
  <c r="B335"/>
  <c r="B68"/>
  <c r="G14" l="1"/>
  <c r="E11"/>
  <c r="G28"/>
  <c r="G27" s="1"/>
  <c r="G30"/>
  <c r="G29"/>
  <c r="E31"/>
  <c r="E28"/>
  <c r="G11"/>
  <c r="E14"/>
  <c r="C255"/>
  <c r="D255" s="1"/>
  <c r="F255" s="1"/>
  <c r="H255" s="1"/>
  <c r="D335"/>
  <c r="F335" s="1"/>
  <c r="H335" s="1"/>
  <c r="D48"/>
  <c r="F48" s="1"/>
  <c r="H48" s="1"/>
  <c r="B492"/>
  <c r="D492" s="1"/>
  <c r="F492" s="1"/>
  <c r="H492" s="1"/>
  <c r="J492" s="1"/>
  <c r="B490"/>
  <c r="D490" s="1"/>
  <c r="F490" s="1"/>
  <c r="H490" s="1"/>
  <c r="J490" s="1"/>
  <c r="B427"/>
  <c r="B493"/>
  <c r="B491"/>
  <c r="D491" s="1"/>
  <c r="F491" s="1"/>
  <c r="H491" s="1"/>
  <c r="J491" s="1"/>
  <c r="B489"/>
  <c r="D489" s="1"/>
  <c r="F489" s="1"/>
  <c r="H489" s="1"/>
  <c r="B196"/>
  <c r="D196" s="1"/>
  <c r="F196" s="1"/>
  <c r="H196" s="1"/>
  <c r="B166"/>
  <c r="B77"/>
  <c r="B461"/>
  <c r="D461" s="1"/>
  <c r="F461" s="1"/>
  <c r="H461" s="1"/>
  <c r="B460"/>
  <c r="D460" s="1"/>
  <c r="F460" s="1"/>
  <c r="H460" s="1"/>
  <c r="B449"/>
  <c r="D449" s="1"/>
  <c r="F449" s="1"/>
  <c r="H449" s="1"/>
  <c r="B448"/>
  <c r="B447"/>
  <c r="D447" s="1"/>
  <c r="F447" s="1"/>
  <c r="H447" s="1"/>
  <c r="B445"/>
  <c r="D445" s="1"/>
  <c r="F445" s="1"/>
  <c r="H445" s="1"/>
  <c r="B443"/>
  <c r="D443" s="1"/>
  <c r="F443" s="1"/>
  <c r="H443" s="1"/>
  <c r="B452"/>
  <c r="D452" s="1"/>
  <c r="F452" s="1"/>
  <c r="H452" s="1"/>
  <c r="B434"/>
  <c r="B426"/>
  <c r="D426" s="1"/>
  <c r="F426" s="1"/>
  <c r="H426" s="1"/>
  <c r="B425"/>
  <c r="D425" s="1"/>
  <c r="F425" s="1"/>
  <c r="H425" s="1"/>
  <c r="B424"/>
  <c r="D424" s="1"/>
  <c r="F424" s="1"/>
  <c r="H424" s="1"/>
  <c r="B423"/>
  <c r="B422"/>
  <c r="D422" s="1"/>
  <c r="F422" s="1"/>
  <c r="H422" s="1"/>
  <c r="B421"/>
  <c r="D421" s="1"/>
  <c r="F421" s="1"/>
  <c r="H421" s="1"/>
  <c r="B428"/>
  <c r="D428" s="1"/>
  <c r="B420"/>
  <c r="B419"/>
  <c r="D419" s="1"/>
  <c r="F419" s="1"/>
  <c r="H419" s="1"/>
  <c r="B418"/>
  <c r="D418" s="1"/>
  <c r="F418" s="1"/>
  <c r="H418" s="1"/>
  <c r="B417"/>
  <c r="D417" s="1"/>
  <c r="F417" s="1"/>
  <c r="H417" s="1"/>
  <c r="B395"/>
  <c r="D395" s="1"/>
  <c r="F395" s="1"/>
  <c r="H395" s="1"/>
  <c r="B401"/>
  <c r="D401" s="1"/>
  <c r="F401" s="1"/>
  <c r="H401" s="1"/>
  <c r="B400"/>
  <c r="D400" s="1"/>
  <c r="F400" s="1"/>
  <c r="H400" s="1"/>
  <c r="B394"/>
  <c r="D394" s="1"/>
  <c r="F394" s="1"/>
  <c r="H394" s="1"/>
  <c r="B392"/>
  <c r="D392" s="1"/>
  <c r="F392" s="1"/>
  <c r="H392" s="1"/>
  <c r="B391"/>
  <c r="D391" s="1"/>
  <c r="F391" s="1"/>
  <c r="H391" s="1"/>
  <c r="B390"/>
  <c r="D390" s="1"/>
  <c r="F390" s="1"/>
  <c r="H390" s="1"/>
  <c r="B389"/>
  <c r="D389" s="1"/>
  <c r="F389" s="1"/>
  <c r="H389" s="1"/>
  <c r="B388"/>
  <c r="D388" s="1"/>
  <c r="F388" s="1"/>
  <c r="H388" s="1"/>
  <c r="B387"/>
  <c r="B385"/>
  <c r="D385" s="1"/>
  <c r="F385" s="1"/>
  <c r="H385" s="1"/>
  <c r="B384"/>
  <c r="D384" s="1"/>
  <c r="F384" s="1"/>
  <c r="H384" s="1"/>
  <c r="B376"/>
  <c r="D376" s="1"/>
  <c r="F376" s="1"/>
  <c r="H376" s="1"/>
  <c r="B375"/>
  <c r="B380"/>
  <c r="D380" s="1"/>
  <c r="F380" s="1"/>
  <c r="H380" s="1"/>
  <c r="B379"/>
  <c r="B378"/>
  <c r="D378" s="1"/>
  <c r="F378" s="1"/>
  <c r="H378" s="1"/>
  <c r="B377"/>
  <c r="D377" s="1"/>
  <c r="F377" s="1"/>
  <c r="H377" s="1"/>
  <c r="B374"/>
  <c r="D374" s="1"/>
  <c r="F374" s="1"/>
  <c r="H374" s="1"/>
  <c r="B373"/>
  <c r="D373" s="1"/>
  <c r="F373" s="1"/>
  <c r="H373" s="1"/>
  <c r="B369"/>
  <c r="D369" s="1"/>
  <c r="F369" s="1"/>
  <c r="H369" s="1"/>
  <c r="B368"/>
  <c r="D368" s="1"/>
  <c r="F368" s="1"/>
  <c r="H368" s="1"/>
  <c r="B367"/>
  <c r="D367" s="1"/>
  <c r="F367" s="1"/>
  <c r="H367" s="1"/>
  <c r="B366"/>
  <c r="B371"/>
  <c r="D371" s="1"/>
  <c r="F371" s="1"/>
  <c r="H371" s="1"/>
  <c r="B370"/>
  <c r="B365"/>
  <c r="D365" s="1"/>
  <c r="F365" s="1"/>
  <c r="H365" s="1"/>
  <c r="B364"/>
  <c r="D364" s="1"/>
  <c r="F364" s="1"/>
  <c r="H364" s="1"/>
  <c r="B363"/>
  <c r="D363" s="1"/>
  <c r="F363" s="1"/>
  <c r="H363" s="1"/>
  <c r="B362"/>
  <c r="D362" s="1"/>
  <c r="F362" s="1"/>
  <c r="H362" s="1"/>
  <c r="B361"/>
  <c r="D361" s="1"/>
  <c r="F361" s="1"/>
  <c r="H361" s="1"/>
  <c r="B360"/>
  <c r="D360" s="1"/>
  <c r="F360" s="1"/>
  <c r="H360" s="1"/>
  <c r="B358"/>
  <c r="D358" s="1"/>
  <c r="F358" s="1"/>
  <c r="H358" s="1"/>
  <c r="B356"/>
  <c r="D356" s="1"/>
  <c r="F356" s="1"/>
  <c r="H356" s="1"/>
  <c r="B355"/>
  <c r="D355" s="1"/>
  <c r="F355" s="1"/>
  <c r="H355" s="1"/>
  <c r="B353"/>
  <c r="D353" s="1"/>
  <c r="F353" s="1"/>
  <c r="H353" s="1"/>
  <c r="B352"/>
  <c r="B351"/>
  <c r="D351" s="1"/>
  <c r="F351" s="1"/>
  <c r="H351" s="1"/>
  <c r="B350"/>
  <c r="D350" s="1"/>
  <c r="F350" s="1"/>
  <c r="H350" s="1"/>
  <c r="B349"/>
  <c r="B341"/>
  <c r="D341" s="1"/>
  <c r="F341" s="1"/>
  <c r="H341" s="1"/>
  <c r="B340"/>
  <c r="D340" s="1"/>
  <c r="F340" s="1"/>
  <c r="H340" s="1"/>
  <c r="B339"/>
  <c r="D339" s="1"/>
  <c r="F339" s="1"/>
  <c r="H339" s="1"/>
  <c r="B343"/>
  <c r="D343" s="1"/>
  <c r="F343" s="1"/>
  <c r="H343" s="1"/>
  <c r="B342"/>
  <c r="D342" s="1"/>
  <c r="F342" s="1"/>
  <c r="H342" s="1"/>
  <c r="B338"/>
  <c r="D338" s="1"/>
  <c r="F338" s="1"/>
  <c r="H338" s="1"/>
  <c r="B337"/>
  <c r="B326"/>
  <c r="D326" s="1"/>
  <c r="F326" s="1"/>
  <c r="H326" s="1"/>
  <c r="B325"/>
  <c r="D325" s="1"/>
  <c r="F325" s="1"/>
  <c r="H325" s="1"/>
  <c r="B324"/>
  <c r="D324" s="1"/>
  <c r="F324" s="1"/>
  <c r="H324" s="1"/>
  <c r="B323"/>
  <c r="D323" s="1"/>
  <c r="F323" s="1"/>
  <c r="H323" s="1"/>
  <c r="B322"/>
  <c r="D322" s="1"/>
  <c r="F322" s="1"/>
  <c r="H322" s="1"/>
  <c r="B321"/>
  <c r="D321" s="1"/>
  <c r="F321" s="1"/>
  <c r="H321" s="1"/>
  <c r="B320"/>
  <c r="D320" s="1"/>
  <c r="F320" s="1"/>
  <c r="H320" s="1"/>
  <c r="B319"/>
  <c r="D319" s="1"/>
  <c r="F319" s="1"/>
  <c r="H319" s="1"/>
  <c r="B318"/>
  <c r="D318" s="1"/>
  <c r="F318" s="1"/>
  <c r="H318" s="1"/>
  <c r="B317"/>
  <c r="D317" s="1"/>
  <c r="F317" s="1"/>
  <c r="H317" s="1"/>
  <c r="B308"/>
  <c r="D308" s="1"/>
  <c r="F308" s="1"/>
  <c r="H308" s="1"/>
  <c r="B301"/>
  <c r="D301" s="1"/>
  <c r="F301" s="1"/>
  <c r="H301" s="1"/>
  <c r="B300"/>
  <c r="B297"/>
  <c r="D297" s="1"/>
  <c r="B330"/>
  <c r="D330" s="1"/>
  <c r="F330" s="1"/>
  <c r="H330" s="1"/>
  <c r="B329"/>
  <c r="D329" s="1"/>
  <c r="F329" s="1"/>
  <c r="H329" s="1"/>
  <c r="B294"/>
  <c r="D294" s="1"/>
  <c r="F294" s="1"/>
  <c r="H294" s="1"/>
  <c r="B293"/>
  <c r="D293" s="1"/>
  <c r="F293" s="1"/>
  <c r="H293" s="1"/>
  <c r="B292"/>
  <c r="D292" s="1"/>
  <c r="F292" s="1"/>
  <c r="H292" s="1"/>
  <c r="B291"/>
  <c r="D291" s="1"/>
  <c r="F291" s="1"/>
  <c r="H291" s="1"/>
  <c r="B290"/>
  <c r="D290" s="1"/>
  <c r="F290" s="1"/>
  <c r="H290" s="1"/>
  <c r="B289"/>
  <c r="D289" s="1"/>
  <c r="F289" s="1"/>
  <c r="H289" s="1"/>
  <c r="B288"/>
  <c r="D288" s="1"/>
  <c r="F288" s="1"/>
  <c r="H288" s="1"/>
  <c r="B287"/>
  <c r="D287" s="1"/>
  <c r="F287" s="1"/>
  <c r="H287" s="1"/>
  <c r="B285"/>
  <c r="D285" s="1"/>
  <c r="F285" s="1"/>
  <c r="H285" s="1"/>
  <c r="B284"/>
  <c r="D284" s="1"/>
  <c r="F284" s="1"/>
  <c r="H284" s="1"/>
  <c r="B283"/>
  <c r="D283" s="1"/>
  <c r="F283" s="1"/>
  <c r="H283" s="1"/>
  <c r="B282"/>
  <c r="D282" s="1"/>
  <c r="F282" s="1"/>
  <c r="H282" s="1"/>
  <c r="B281"/>
  <c r="D281" s="1"/>
  <c r="F281" s="1"/>
  <c r="H281" s="1"/>
  <c r="B280"/>
  <c r="D280" s="1"/>
  <c r="F280" s="1"/>
  <c r="H280" s="1"/>
  <c r="B272"/>
  <c r="D272" s="1"/>
  <c r="F272" s="1"/>
  <c r="H272" s="1"/>
  <c r="B271"/>
  <c r="D271" s="1"/>
  <c r="F271" s="1"/>
  <c r="H271" s="1"/>
  <c r="B252"/>
  <c r="D252" s="1"/>
  <c r="F252" s="1"/>
  <c r="H252" s="1"/>
  <c r="B251"/>
  <c r="D251" s="1"/>
  <c r="F251" s="1"/>
  <c r="H251" s="1"/>
  <c r="B249"/>
  <c r="D249" s="1"/>
  <c r="F249" s="1"/>
  <c r="H249" s="1"/>
  <c r="B248"/>
  <c r="D248" s="1"/>
  <c r="F248" s="1"/>
  <c r="H248" s="1"/>
  <c r="B247"/>
  <c r="D247" s="1"/>
  <c r="F247" s="1"/>
  <c r="H247" s="1"/>
  <c r="B246"/>
  <c r="D246" s="1"/>
  <c r="F246" s="1"/>
  <c r="H246" s="1"/>
  <c r="B245"/>
  <c r="D245" s="1"/>
  <c r="F245" s="1"/>
  <c r="H245" s="1"/>
  <c r="B244"/>
  <c r="D244" s="1"/>
  <c r="F244" s="1"/>
  <c r="H244" s="1"/>
  <c r="B241"/>
  <c r="D241" s="1"/>
  <c r="B240"/>
  <c r="D240" s="1"/>
  <c r="B236"/>
  <c r="D236" s="1"/>
  <c r="F236" s="1"/>
  <c r="H236" s="1"/>
  <c r="B235"/>
  <c r="D235" s="1"/>
  <c r="F235" s="1"/>
  <c r="H235" s="1"/>
  <c r="B234"/>
  <c r="D234" s="1"/>
  <c r="F234" s="1"/>
  <c r="H234" s="1"/>
  <c r="B233"/>
  <c r="D233" s="1"/>
  <c r="F233" s="1"/>
  <c r="H233" s="1"/>
  <c r="B232"/>
  <c r="D232" s="1"/>
  <c r="F232" s="1"/>
  <c r="H232" s="1"/>
  <c r="B231"/>
  <c r="D231" s="1"/>
  <c r="F231" s="1"/>
  <c r="H231" s="1"/>
  <c r="B228"/>
  <c r="D228" s="1"/>
  <c r="F228" s="1"/>
  <c r="H228" s="1"/>
  <c r="B227"/>
  <c r="D227" s="1"/>
  <c r="F227" s="1"/>
  <c r="H227" s="1"/>
  <c r="B221"/>
  <c r="D221" s="1"/>
  <c r="F221" s="1"/>
  <c r="H221" s="1"/>
  <c r="B220"/>
  <c r="D220" s="1"/>
  <c r="F220" s="1"/>
  <c r="H220" s="1"/>
  <c r="B209"/>
  <c r="D209" s="1"/>
  <c r="F209" s="1"/>
  <c r="H209" s="1"/>
  <c r="B208"/>
  <c r="D208" s="1"/>
  <c r="F208" s="1"/>
  <c r="H208" s="1"/>
  <c r="B206"/>
  <c r="D206" s="1"/>
  <c r="F206" s="1"/>
  <c r="H206" s="1"/>
  <c r="B205"/>
  <c r="D205" s="1"/>
  <c r="F205" s="1"/>
  <c r="H205" s="1"/>
  <c r="B199"/>
  <c r="D199" s="1"/>
  <c r="F199" s="1"/>
  <c r="H199" s="1"/>
  <c r="B198"/>
  <c r="D198" s="1"/>
  <c r="F198" s="1"/>
  <c r="H198" s="1"/>
  <c r="B183"/>
  <c r="D183" s="1"/>
  <c r="F183" s="1"/>
  <c r="H183" s="1"/>
  <c r="B182"/>
  <c r="D182" s="1"/>
  <c r="F182" s="1"/>
  <c r="H182" s="1"/>
  <c r="B179"/>
  <c r="B178"/>
  <c r="D178" s="1"/>
  <c r="F178" s="1"/>
  <c r="H178" s="1"/>
  <c r="D179"/>
  <c r="F179" s="1"/>
  <c r="H179" s="1"/>
  <c r="B172"/>
  <c r="D172" s="1"/>
  <c r="F172" s="1"/>
  <c r="H172" s="1"/>
  <c r="B171"/>
  <c r="B170"/>
  <c r="D170" s="1"/>
  <c r="F170" s="1"/>
  <c r="H170" s="1"/>
  <c r="B169"/>
  <c r="D169" s="1"/>
  <c r="F169" s="1"/>
  <c r="H169" s="1"/>
  <c r="B164"/>
  <c r="D164" s="1"/>
  <c r="F164" s="1"/>
  <c r="H164" s="1"/>
  <c r="B163"/>
  <c r="D163" s="1"/>
  <c r="F163" s="1"/>
  <c r="H163" s="1"/>
  <c r="B162"/>
  <c r="D162" s="1"/>
  <c r="F162" s="1"/>
  <c r="H162" s="1"/>
  <c r="B161"/>
  <c r="B131"/>
  <c r="D131" s="1"/>
  <c r="F131" s="1"/>
  <c r="H131" s="1"/>
  <c r="B130"/>
  <c r="B124"/>
  <c r="B123"/>
  <c r="B121"/>
  <c r="D121" s="1"/>
  <c r="F121" s="1"/>
  <c r="H121" s="1"/>
  <c r="B120"/>
  <c r="D120" s="1"/>
  <c r="F120" s="1"/>
  <c r="H120" s="1"/>
  <c r="B118"/>
  <c r="D118" s="1"/>
  <c r="F118" s="1"/>
  <c r="H118" s="1"/>
  <c r="B117"/>
  <c r="D117" s="1"/>
  <c r="F117" s="1"/>
  <c r="H117" s="1"/>
  <c r="B116"/>
  <c r="D116" s="1"/>
  <c r="F116" s="1"/>
  <c r="H116" s="1"/>
  <c r="B115"/>
  <c r="B114"/>
  <c r="D114" s="1"/>
  <c r="F114" s="1"/>
  <c r="H114" s="1"/>
  <c r="B113"/>
  <c r="D113" s="1"/>
  <c r="F113" s="1"/>
  <c r="H113" s="1"/>
  <c r="B109"/>
  <c r="D109" s="1"/>
  <c r="F109" s="1"/>
  <c r="H109" s="1"/>
  <c r="B108"/>
  <c r="D108" s="1"/>
  <c r="F108" s="1"/>
  <c r="H108" s="1"/>
  <c r="B107"/>
  <c r="D107" s="1"/>
  <c r="F107" s="1"/>
  <c r="H107" s="1"/>
  <c r="B106"/>
  <c r="D106" s="1"/>
  <c r="F106" s="1"/>
  <c r="H106" s="1"/>
  <c r="B105"/>
  <c r="D105" s="1"/>
  <c r="F105" s="1"/>
  <c r="H105" s="1"/>
  <c r="B104"/>
  <c r="D104" s="1"/>
  <c r="F104" s="1"/>
  <c r="H104" s="1"/>
  <c r="B100"/>
  <c r="D100" s="1"/>
  <c r="F100" s="1"/>
  <c r="H100" s="1"/>
  <c r="B99"/>
  <c r="B98"/>
  <c r="D98" s="1"/>
  <c r="F98" s="1"/>
  <c r="H98" s="1"/>
  <c r="B97"/>
  <c r="D97" s="1"/>
  <c r="F97" s="1"/>
  <c r="H97" s="1"/>
  <c r="B95"/>
  <c r="D95" s="1"/>
  <c r="F95" s="1"/>
  <c r="H95" s="1"/>
  <c r="B94"/>
  <c r="D94" s="1"/>
  <c r="F94" s="1"/>
  <c r="H94" s="1"/>
  <c r="B91"/>
  <c r="D91" s="1"/>
  <c r="F91" s="1"/>
  <c r="H91" s="1"/>
  <c r="B90"/>
  <c r="D90" s="1"/>
  <c r="F90" s="1"/>
  <c r="H90" s="1"/>
  <c r="B89"/>
  <c r="D89" s="1"/>
  <c r="F89" s="1"/>
  <c r="H89" s="1"/>
  <c r="B88"/>
  <c r="D88" s="1"/>
  <c r="F88" s="1"/>
  <c r="H88" s="1"/>
  <c r="B83"/>
  <c r="D83" s="1"/>
  <c r="F83" s="1"/>
  <c r="H83" s="1"/>
  <c r="B82"/>
  <c r="D82" s="1"/>
  <c r="F82" s="1"/>
  <c r="H82" s="1"/>
  <c r="B81"/>
  <c r="D81" s="1"/>
  <c r="F81" s="1"/>
  <c r="H81" s="1"/>
  <c r="B80"/>
  <c r="D80" s="1"/>
  <c r="F80" s="1"/>
  <c r="H80" s="1"/>
  <c r="B74"/>
  <c r="D74" s="1"/>
  <c r="F74" s="1"/>
  <c r="H74" s="1"/>
  <c r="B73"/>
  <c r="B72"/>
  <c r="D72" s="1"/>
  <c r="F72" s="1"/>
  <c r="H72" s="1"/>
  <c r="B71"/>
  <c r="D71" s="1"/>
  <c r="F71" s="1"/>
  <c r="H71" s="1"/>
  <c r="B70"/>
  <c r="D70" s="1"/>
  <c r="F70" s="1"/>
  <c r="H70" s="1"/>
  <c r="B69"/>
  <c r="D69" s="1"/>
  <c r="F69" s="1"/>
  <c r="H69" s="1"/>
  <c r="B59"/>
  <c r="D59" s="1"/>
  <c r="F59" s="1"/>
  <c r="H59" s="1"/>
  <c r="B58"/>
  <c r="D58" s="1"/>
  <c r="F58" s="1"/>
  <c r="H58" s="1"/>
  <c r="C40"/>
  <c r="C39"/>
  <c r="C44" s="1"/>
  <c r="C37"/>
  <c r="D17"/>
  <c r="F17" s="1"/>
  <c r="H17" s="1"/>
  <c r="J17" s="1"/>
  <c r="D16"/>
  <c r="F16" s="1"/>
  <c r="H16" s="1"/>
  <c r="J16" s="1"/>
  <c r="D500"/>
  <c r="F500" s="1"/>
  <c r="H500" s="1"/>
  <c r="D484"/>
  <c r="F484" s="1"/>
  <c r="H484" s="1"/>
  <c r="D346"/>
  <c r="F346" s="1"/>
  <c r="H346" s="1"/>
  <c r="D420"/>
  <c r="F420" s="1"/>
  <c r="H420" s="1"/>
  <c r="B259"/>
  <c r="D259" s="1"/>
  <c r="F259" s="1"/>
  <c r="H259" s="1"/>
  <c r="B78"/>
  <c r="D429"/>
  <c r="F429" s="1"/>
  <c r="H429" s="1"/>
  <c r="D254"/>
  <c r="F254" s="1"/>
  <c r="H254" s="1"/>
  <c r="D238"/>
  <c r="F238" s="1"/>
  <c r="H238" s="1"/>
  <c r="D229"/>
  <c r="F229" s="1"/>
  <c r="H229" s="1"/>
  <c r="D217"/>
  <c r="F217" s="1"/>
  <c r="H217" s="1"/>
  <c r="D370"/>
  <c r="F370" s="1"/>
  <c r="H370" s="1"/>
  <c r="B501"/>
  <c r="B499"/>
  <c r="B482"/>
  <c r="D482" s="1"/>
  <c r="F482" s="1"/>
  <c r="H482" s="1"/>
  <c r="B480"/>
  <c r="D480" s="1"/>
  <c r="F480" s="1"/>
  <c r="H480" s="1"/>
  <c r="B475"/>
  <c r="B474"/>
  <c r="D474" s="1"/>
  <c r="F474" s="1"/>
  <c r="H474" s="1"/>
  <c r="B473"/>
  <c r="B472"/>
  <c r="B471"/>
  <c r="B470"/>
  <c r="B469"/>
  <c r="B468"/>
  <c r="D468" s="1"/>
  <c r="F468" s="1"/>
  <c r="H468" s="1"/>
  <c r="B467"/>
  <c r="B466"/>
  <c r="B465"/>
  <c r="D465" s="1"/>
  <c r="F465" s="1"/>
  <c r="H465" s="1"/>
  <c r="B464"/>
  <c r="B463"/>
  <c r="B462"/>
  <c r="D462" s="1"/>
  <c r="F462" s="1"/>
  <c r="H462" s="1"/>
  <c r="B459"/>
  <c r="B458"/>
  <c r="D458" s="1"/>
  <c r="B456"/>
  <c r="D456" s="1"/>
  <c r="F456" s="1"/>
  <c r="H456" s="1"/>
  <c r="D454"/>
  <c r="F454" s="1"/>
  <c r="H454" s="1"/>
  <c r="B444"/>
  <c r="D444" s="1"/>
  <c r="F444" s="1"/>
  <c r="H444" s="1"/>
  <c r="B442"/>
  <c r="D442" s="1"/>
  <c r="F442" s="1"/>
  <c r="H442" s="1"/>
  <c r="B450"/>
  <c r="D450" s="1"/>
  <c r="F450" s="1"/>
  <c r="H450" s="1"/>
  <c r="B432"/>
  <c r="B431"/>
  <c r="D431" s="1"/>
  <c r="F431" s="1"/>
  <c r="H431" s="1"/>
  <c r="B430"/>
  <c r="D430" s="1"/>
  <c r="F430" s="1"/>
  <c r="H430" s="1"/>
  <c r="B416"/>
  <c r="D416" s="1"/>
  <c r="F416" s="1"/>
  <c r="H416" s="1"/>
  <c r="B409"/>
  <c r="B407"/>
  <c r="B408"/>
  <c r="B406"/>
  <c r="B405"/>
  <c r="B399"/>
  <c r="B398"/>
  <c r="D398" s="1"/>
  <c r="F398" s="1"/>
  <c r="H398" s="1"/>
  <c r="B396"/>
  <c r="B382"/>
  <c r="D382" s="1"/>
  <c r="F382" s="1"/>
  <c r="H382" s="1"/>
  <c r="D375"/>
  <c r="F375" s="1"/>
  <c r="H375" s="1"/>
  <c r="D352"/>
  <c r="F352" s="1"/>
  <c r="H352" s="1"/>
  <c r="D448"/>
  <c r="F448" s="1"/>
  <c r="H448" s="1"/>
  <c r="D423"/>
  <c r="F423" s="1"/>
  <c r="H423" s="1"/>
  <c r="D387"/>
  <c r="F387" s="1"/>
  <c r="H387" s="1"/>
  <c r="D379"/>
  <c r="F379" s="1"/>
  <c r="H379" s="1"/>
  <c r="D366"/>
  <c r="F366" s="1"/>
  <c r="H366" s="1"/>
  <c r="D349"/>
  <c r="F349" s="1"/>
  <c r="H349" s="1"/>
  <c r="B344"/>
  <c r="D344" s="1"/>
  <c r="F344" s="1"/>
  <c r="H344" s="1"/>
  <c r="D337"/>
  <c r="F337" s="1"/>
  <c r="H337" s="1"/>
  <c r="B336"/>
  <c r="D336" s="1"/>
  <c r="F336" s="1"/>
  <c r="H336" s="1"/>
  <c r="B334"/>
  <c r="D334" s="1"/>
  <c r="F334" s="1"/>
  <c r="H334" s="1"/>
  <c r="B331"/>
  <c r="B345"/>
  <c r="D345" s="1"/>
  <c r="F345" s="1"/>
  <c r="H345" s="1"/>
  <c r="B328"/>
  <c r="D328" s="1"/>
  <c r="F328" s="1"/>
  <c r="H328" s="1"/>
  <c r="B327"/>
  <c r="D327" s="1"/>
  <c r="F327" s="1"/>
  <c r="H327" s="1"/>
  <c r="B314"/>
  <c r="B312"/>
  <c r="D312" s="1"/>
  <c r="F312" s="1"/>
  <c r="H312" s="1"/>
  <c r="B311"/>
  <c r="D311" s="1"/>
  <c r="F311" s="1"/>
  <c r="H311" s="1"/>
  <c r="B310"/>
  <c r="B309"/>
  <c r="D309" s="1"/>
  <c r="F309" s="1"/>
  <c r="H309" s="1"/>
  <c r="B307"/>
  <c r="D307" s="1"/>
  <c r="F307" s="1"/>
  <c r="H307" s="1"/>
  <c r="B306"/>
  <c r="D306" s="1"/>
  <c r="F306" s="1"/>
  <c r="H306" s="1"/>
  <c r="B304"/>
  <c r="B303"/>
  <c r="D303" s="1"/>
  <c r="F303" s="1"/>
  <c r="H303" s="1"/>
  <c r="B302"/>
  <c r="D302" s="1"/>
  <c r="F302" s="1"/>
  <c r="H302" s="1"/>
  <c r="D300"/>
  <c r="F300" s="1"/>
  <c r="H300" s="1"/>
  <c r="B299"/>
  <c r="D299" s="1"/>
  <c r="F299" s="1"/>
  <c r="H299" s="1"/>
  <c r="B295"/>
  <c r="D295" s="1"/>
  <c r="F295" s="1"/>
  <c r="H295" s="1"/>
  <c r="B274"/>
  <c r="B273"/>
  <c r="B263"/>
  <c r="D263" s="1"/>
  <c r="F263" s="1"/>
  <c r="H263" s="1"/>
  <c r="D262"/>
  <c r="F262" s="1"/>
  <c r="H262" s="1"/>
  <c r="B261"/>
  <c r="D261" s="1"/>
  <c r="F261" s="1"/>
  <c r="H261" s="1"/>
  <c r="B260"/>
  <c r="D260" s="1"/>
  <c r="F260" s="1"/>
  <c r="H260" s="1"/>
  <c r="B258"/>
  <c r="B257"/>
  <c r="B250"/>
  <c r="D250" s="1"/>
  <c r="F250" s="1"/>
  <c r="H250" s="1"/>
  <c r="B243"/>
  <c r="D243" s="1"/>
  <c r="F243" s="1"/>
  <c r="H243" s="1"/>
  <c r="B239"/>
  <c r="D239" s="1"/>
  <c r="B230"/>
  <c r="D230" s="1"/>
  <c r="F230" s="1"/>
  <c r="H230" s="1"/>
  <c r="B226"/>
  <c r="B225"/>
  <c r="D225" s="1"/>
  <c r="F225" s="1"/>
  <c r="H225" s="1"/>
  <c r="B224"/>
  <c r="D224" s="1"/>
  <c r="F224" s="1"/>
  <c r="H224" s="1"/>
  <c r="B223"/>
  <c r="D223" s="1"/>
  <c r="F223" s="1"/>
  <c r="H223" s="1"/>
  <c r="B222"/>
  <c r="B219"/>
  <c r="D219" s="1"/>
  <c r="F219" s="1"/>
  <c r="H219" s="1"/>
  <c r="D218"/>
  <c r="F218" s="1"/>
  <c r="H218" s="1"/>
  <c r="B216"/>
  <c r="B212"/>
  <c r="B211"/>
  <c r="B207"/>
  <c r="D207" s="1"/>
  <c r="F207" s="1"/>
  <c r="H207" s="1"/>
  <c r="B200"/>
  <c r="D200" s="1"/>
  <c r="F200" s="1"/>
  <c r="H200" s="1"/>
  <c r="B193"/>
  <c r="D193" s="1"/>
  <c r="F193" s="1"/>
  <c r="H193" s="1"/>
  <c r="B190"/>
  <c r="D190" s="1"/>
  <c r="F190" s="1"/>
  <c r="H190" s="1"/>
  <c r="B187"/>
  <c r="D187" s="1"/>
  <c r="F187" s="1"/>
  <c r="H187" s="1"/>
  <c r="B181"/>
  <c r="D181" s="1"/>
  <c r="F181" s="1"/>
  <c r="H181" s="1"/>
  <c r="B180"/>
  <c r="D180" s="1"/>
  <c r="F180" s="1"/>
  <c r="H180" s="1"/>
  <c r="B177"/>
  <c r="B176"/>
  <c r="D176" s="1"/>
  <c r="F176" s="1"/>
  <c r="H176" s="1"/>
  <c r="B175"/>
  <c r="D175" s="1"/>
  <c r="F175" s="1"/>
  <c r="H175" s="1"/>
  <c r="B174"/>
  <c r="B173"/>
  <c r="D171"/>
  <c r="F171" s="1"/>
  <c r="H171" s="1"/>
  <c r="B165"/>
  <c r="D165" s="1"/>
  <c r="F165" s="1"/>
  <c r="H165" s="1"/>
  <c r="D161"/>
  <c r="F161" s="1"/>
  <c r="H161" s="1"/>
  <c r="B159"/>
  <c r="D159" s="1"/>
  <c r="F159" s="1"/>
  <c r="H159" s="1"/>
  <c r="B125"/>
  <c r="B132"/>
  <c r="B134"/>
  <c r="B135"/>
  <c r="B136"/>
  <c r="B137"/>
  <c r="B138"/>
  <c r="B140"/>
  <c r="B139"/>
  <c r="B142"/>
  <c r="B144"/>
  <c r="B152"/>
  <c r="B151"/>
  <c r="B148"/>
  <c r="B149"/>
  <c r="B145"/>
  <c r="B143"/>
  <c r="D143" s="1"/>
  <c r="F143" s="1"/>
  <c r="H143" s="1"/>
  <c r="B133"/>
  <c r="D133" s="1"/>
  <c r="B129"/>
  <c r="D129" s="1"/>
  <c r="F129" s="1"/>
  <c r="H129" s="1"/>
  <c r="D141"/>
  <c r="F141" s="1"/>
  <c r="H141" s="1"/>
  <c r="D130"/>
  <c r="F130" s="1"/>
  <c r="H130" s="1"/>
  <c r="B128"/>
  <c r="D128" s="1"/>
  <c r="F128" s="1"/>
  <c r="H128" s="1"/>
  <c r="B275"/>
  <c r="D275" s="1"/>
  <c r="F275" s="1"/>
  <c r="H275" s="1"/>
  <c r="B122"/>
  <c r="D122" s="1"/>
  <c r="F122" s="1"/>
  <c r="H122" s="1"/>
  <c r="B119"/>
  <c r="D119" s="1"/>
  <c r="F119" s="1"/>
  <c r="H119" s="1"/>
  <c r="D115"/>
  <c r="F115" s="1"/>
  <c r="H115" s="1"/>
  <c r="B112"/>
  <c r="D112" s="1"/>
  <c r="F112" s="1"/>
  <c r="H112" s="1"/>
  <c r="B111"/>
  <c r="D111" s="1"/>
  <c r="F111" s="1"/>
  <c r="H111" s="1"/>
  <c r="B102"/>
  <c r="D102" s="1"/>
  <c r="F102" s="1"/>
  <c r="H102" s="1"/>
  <c r="B101"/>
  <c r="D101" s="1"/>
  <c r="F101" s="1"/>
  <c r="H101" s="1"/>
  <c r="D99"/>
  <c r="F99" s="1"/>
  <c r="H99" s="1"/>
  <c r="B96"/>
  <c r="D96" s="1"/>
  <c r="F96" s="1"/>
  <c r="H96" s="1"/>
  <c r="B87"/>
  <c r="D87" s="1"/>
  <c r="F87" s="1"/>
  <c r="H87" s="1"/>
  <c r="B84"/>
  <c r="D84" s="1"/>
  <c r="F84" s="1"/>
  <c r="H84" s="1"/>
  <c r="B76"/>
  <c r="D76" s="1"/>
  <c r="F76" s="1"/>
  <c r="H76" s="1"/>
  <c r="D73"/>
  <c r="F73" s="1"/>
  <c r="H73" s="1"/>
  <c r="D68"/>
  <c r="F68" s="1"/>
  <c r="H68" s="1"/>
  <c r="B67"/>
  <c r="D67" s="1"/>
  <c r="F67" s="1"/>
  <c r="H67" s="1"/>
  <c r="B495"/>
  <c r="D495" s="1"/>
  <c r="F495" s="1"/>
  <c r="H495" s="1"/>
  <c r="D494"/>
  <c r="F494" s="1"/>
  <c r="H494" s="1"/>
  <c r="D488"/>
  <c r="F488" s="1"/>
  <c r="H488" s="1"/>
  <c r="B61"/>
  <c r="D61" s="1"/>
  <c r="F61" s="1"/>
  <c r="H61" s="1"/>
  <c r="B57"/>
  <c r="D57" s="1"/>
  <c r="F57" s="1"/>
  <c r="H57" s="1"/>
  <c r="B55"/>
  <c r="D55" s="1"/>
  <c r="F55" s="1"/>
  <c r="H55" s="1"/>
  <c r="B53"/>
  <c r="D53" s="1"/>
  <c r="F53" s="1"/>
  <c r="H53" s="1"/>
  <c r="B52"/>
  <c r="D52" s="1"/>
  <c r="F52" s="1"/>
  <c r="H52" s="1"/>
  <c r="B51"/>
  <c r="D51" s="1"/>
  <c r="F51" s="1"/>
  <c r="H51" s="1"/>
  <c r="B65"/>
  <c r="B63"/>
  <c r="B62"/>
  <c r="B60"/>
  <c r="B56"/>
  <c r="B54"/>
  <c r="B50"/>
  <c r="B49"/>
  <c r="D36"/>
  <c r="F36" s="1"/>
  <c r="H36" s="1"/>
  <c r="J36" s="1"/>
  <c r="D35"/>
  <c r="F35" s="1"/>
  <c r="H35" s="1"/>
  <c r="J35" s="1"/>
  <c r="D481"/>
  <c r="F481" s="1"/>
  <c r="H481" s="1"/>
  <c r="D479"/>
  <c r="F479" s="1"/>
  <c r="H479" s="1"/>
  <c r="D10"/>
  <c r="D11"/>
  <c r="D12"/>
  <c r="F12" s="1"/>
  <c r="D13"/>
  <c r="F13" s="1"/>
  <c r="D14"/>
  <c r="D15"/>
  <c r="F15" s="1"/>
  <c r="D19"/>
  <c r="D20"/>
  <c r="D21"/>
  <c r="D22"/>
  <c r="D23"/>
  <c r="D24"/>
  <c r="D26"/>
  <c r="D27"/>
  <c r="D28"/>
  <c r="F28" s="1"/>
  <c r="H28" s="1"/>
  <c r="J28" s="1"/>
  <c r="D29"/>
  <c r="D30"/>
  <c r="D31"/>
  <c r="F31" s="1"/>
  <c r="H31" s="1"/>
  <c r="J31" s="1"/>
  <c r="D32"/>
  <c r="F32" s="1"/>
  <c r="H32" s="1"/>
  <c r="J32" s="1"/>
  <c r="D33"/>
  <c r="F33" s="1"/>
  <c r="H33" s="1"/>
  <c r="J33" s="1"/>
  <c r="D34"/>
  <c r="F34" s="1"/>
  <c r="H34" s="1"/>
  <c r="J34" s="1"/>
  <c r="D66"/>
  <c r="F66" s="1"/>
  <c r="H66" s="1"/>
  <c r="J66" s="1"/>
  <c r="D79"/>
  <c r="F79" s="1"/>
  <c r="H79" s="1"/>
  <c r="D86"/>
  <c r="F86" s="1"/>
  <c r="H86" s="1"/>
  <c r="D103"/>
  <c r="F103" s="1"/>
  <c r="H103" s="1"/>
  <c r="D110"/>
  <c r="F110" s="1"/>
  <c r="H110" s="1"/>
  <c r="D127"/>
  <c r="F127" s="1"/>
  <c r="H127" s="1"/>
  <c r="D158"/>
  <c r="F158" s="1"/>
  <c r="H158" s="1"/>
  <c r="D168"/>
  <c r="F168" s="1"/>
  <c r="H168" s="1"/>
  <c r="D185"/>
  <c r="D188"/>
  <c r="F188" s="1"/>
  <c r="H188" s="1"/>
  <c r="D191"/>
  <c r="F191" s="1"/>
  <c r="H191" s="1"/>
  <c r="D194"/>
  <c r="F194" s="1"/>
  <c r="H194" s="1"/>
  <c r="D197"/>
  <c r="F197" s="1"/>
  <c r="H197" s="1"/>
  <c r="D204"/>
  <c r="F204" s="1"/>
  <c r="H204" s="1"/>
  <c r="D215"/>
  <c r="F215" s="1"/>
  <c r="H215" s="1"/>
  <c r="D270"/>
  <c r="F270" s="1"/>
  <c r="H270" s="1"/>
  <c r="D279"/>
  <c r="D286"/>
  <c r="F286" s="1"/>
  <c r="H286" s="1"/>
  <c r="D296"/>
  <c r="F296" s="1"/>
  <c r="H296" s="1"/>
  <c r="D298"/>
  <c r="F298" s="1"/>
  <c r="H298" s="1"/>
  <c r="D305"/>
  <c r="F305" s="1"/>
  <c r="H305" s="1"/>
  <c r="D316"/>
  <c r="F316" s="1"/>
  <c r="H316" s="1"/>
  <c r="D333"/>
  <c r="F333" s="1"/>
  <c r="H333" s="1"/>
  <c r="D348"/>
  <c r="F348" s="1"/>
  <c r="H348" s="1"/>
  <c r="D354"/>
  <c r="F354" s="1"/>
  <c r="H354" s="1"/>
  <c r="D359"/>
  <c r="F359" s="1"/>
  <c r="H359" s="1"/>
  <c r="D372"/>
  <c r="F372" s="1"/>
  <c r="H372" s="1"/>
  <c r="D381"/>
  <c r="F381" s="1"/>
  <c r="H381" s="1"/>
  <c r="D383"/>
  <c r="F383" s="1"/>
  <c r="H383" s="1"/>
  <c r="D386"/>
  <c r="F386" s="1"/>
  <c r="H386" s="1"/>
  <c r="D393"/>
  <c r="F393" s="1"/>
  <c r="H393" s="1"/>
  <c r="D415"/>
  <c r="F415" s="1"/>
  <c r="H415" s="1"/>
  <c r="D441"/>
  <c r="F441" s="1"/>
  <c r="H441" s="1"/>
  <c r="D451"/>
  <c r="F451" s="1"/>
  <c r="H451" s="1"/>
  <c r="D453"/>
  <c r="F453" s="1"/>
  <c r="H453" s="1"/>
  <c r="D455"/>
  <c r="F455" s="1"/>
  <c r="H455" s="1"/>
  <c r="D457"/>
  <c r="F457" s="1"/>
  <c r="H457" s="1"/>
  <c r="C42" l="1"/>
  <c r="C47"/>
  <c r="C46"/>
  <c r="C45"/>
  <c r="F11"/>
  <c r="H11" s="1"/>
  <c r="J11" s="1"/>
  <c r="F14"/>
  <c r="H14" s="1"/>
  <c r="J14" s="1"/>
  <c r="G26"/>
  <c r="E29"/>
  <c r="F29" s="1"/>
  <c r="H29" s="1"/>
  <c r="J29" s="1"/>
  <c r="E30"/>
  <c r="F30" s="1"/>
  <c r="H30" s="1"/>
  <c r="J30" s="1"/>
  <c r="E26"/>
  <c r="F26" s="1"/>
  <c r="E27"/>
  <c r="F27" s="1"/>
  <c r="H27" s="1"/>
  <c r="J27" s="1"/>
  <c r="F279"/>
  <c r="H26" l="1"/>
  <c r="J26" s="1"/>
  <c r="F185"/>
  <c r="H185" s="1"/>
  <c r="E21" l="1"/>
  <c r="F21" s="1"/>
  <c r="E24"/>
  <c r="F24" s="1"/>
  <c r="E20" l="1"/>
  <c r="F20" s="1"/>
  <c r="E19"/>
  <c r="F19" s="1"/>
  <c r="E22"/>
  <c r="F22" s="1"/>
  <c r="E23"/>
  <c r="F23" s="1"/>
  <c r="H279"/>
  <c r="G44"/>
  <c r="G24" s="1"/>
  <c r="H24" s="1"/>
  <c r="J24" s="1"/>
  <c r="G23" l="1"/>
  <c r="H23" s="1"/>
  <c r="J23" s="1"/>
  <c r="G22"/>
  <c r="H22" s="1"/>
  <c r="J22" s="1"/>
  <c r="G21"/>
  <c r="H21" s="1"/>
  <c r="J21" s="1"/>
  <c r="G19" l="1"/>
  <c r="H19" s="1"/>
  <c r="J19" s="1"/>
  <c r="G20"/>
  <c r="H20" s="1"/>
  <c r="J20" s="1"/>
</calcChain>
</file>

<file path=xl/sharedStrings.xml><?xml version="1.0" encoding="utf-8"?>
<sst xmlns="http://schemas.openxmlformats.org/spreadsheetml/2006/main" count="712" uniqueCount="502">
  <si>
    <t>(в местах подстанций, трансформаторов и распределительных устройств)</t>
  </si>
  <si>
    <t>Наименование участка сети</t>
  </si>
  <si>
    <t xml:space="preserve">Суммарная мощность ПС, ТП, РП, кВт </t>
  </si>
  <si>
    <t>Уровень напря-жения подклю-чения, кВ</t>
  </si>
  <si>
    <t>Т-1 обмотка ВН</t>
  </si>
  <si>
    <t>Т-2 обмотка ВН</t>
  </si>
  <si>
    <t>ПС "Центральная"</t>
  </si>
  <si>
    <t>ПС "Турбинная"</t>
  </si>
  <si>
    <t>Т-3 обмотка ВН</t>
  </si>
  <si>
    <t>Ф-1 ВЛ-6 кВ</t>
  </si>
  <si>
    <t>ТП-82</t>
  </si>
  <si>
    <t>ТП-82А</t>
  </si>
  <si>
    <t>ТП-92</t>
  </si>
  <si>
    <t>ТП-117</t>
  </si>
  <si>
    <t>ТП-130</t>
  </si>
  <si>
    <t>ТП-161</t>
  </si>
  <si>
    <t>Ф-2 ВЛ-6 кВ</t>
  </si>
  <si>
    <t>ТП-10</t>
  </si>
  <si>
    <t>ТП-20</t>
  </si>
  <si>
    <t>ТП-116</t>
  </si>
  <si>
    <t>Ф-3 ВЛ-6 кВ</t>
  </si>
  <si>
    <t>ТП-42</t>
  </si>
  <si>
    <t>ТП-44</t>
  </si>
  <si>
    <t>ТП-61</t>
  </si>
  <si>
    <t>Ф-4 ВЛ-6 кВ</t>
  </si>
  <si>
    <t>ТП-153</t>
  </si>
  <si>
    <t>Ф-6 ВЛ-6 кВ</t>
  </si>
  <si>
    <t>ТП-54</t>
  </si>
  <si>
    <t>ТП-55А</t>
  </si>
  <si>
    <t>ТП-88</t>
  </si>
  <si>
    <t>ТП-104</t>
  </si>
  <si>
    <t>Ф-7 ВЛ-6 кВ</t>
  </si>
  <si>
    <t>ТП-18</t>
  </si>
  <si>
    <t>ТП-152</t>
  </si>
  <si>
    <t>ТП-194</t>
  </si>
  <si>
    <t>ТП-1</t>
  </si>
  <si>
    <t>Ф-8 ВЛ-6 кВ</t>
  </si>
  <si>
    <t>ТП-50</t>
  </si>
  <si>
    <t>ТП-151</t>
  </si>
  <si>
    <t>Ф-9 ВЛ-6 кВ</t>
  </si>
  <si>
    <t>ТП-43</t>
  </si>
  <si>
    <t>ТП-93</t>
  </si>
  <si>
    <t>ТП-95</t>
  </si>
  <si>
    <t>Ф-10 цепь 1 ВЛ-6 кВ</t>
  </si>
  <si>
    <t>Ф-11 цепь 1 ВЛ-6 кВ</t>
  </si>
  <si>
    <t>Ф-11 цепь 2 ВЛ-6 кВ</t>
  </si>
  <si>
    <t>Ф-12 цепь 1 ВЛ-6 кВ</t>
  </si>
  <si>
    <t>ТП-126А</t>
  </si>
  <si>
    <t>Ф-12 цепь 2 ВЛ-6 кВ</t>
  </si>
  <si>
    <t>ТП-126Б</t>
  </si>
  <si>
    <t>Ф-13 ВЛ-6 кВ</t>
  </si>
  <si>
    <t>ТП-6</t>
  </si>
  <si>
    <t>ТП-57</t>
  </si>
  <si>
    <t>ТП-94</t>
  </si>
  <si>
    <t>ТП-124</t>
  </si>
  <si>
    <t>ТП-164</t>
  </si>
  <si>
    <t>ТП-5</t>
  </si>
  <si>
    <t>ТП-32</t>
  </si>
  <si>
    <t>ТП-162</t>
  </si>
  <si>
    <t>ТП-146</t>
  </si>
  <si>
    <t>ТП-163</t>
  </si>
  <si>
    <t>ТП-203</t>
  </si>
  <si>
    <t>ТП-201</t>
  </si>
  <si>
    <t>Ф-18 ВЛ-6 кВ</t>
  </si>
  <si>
    <t>ТП-119А</t>
  </si>
  <si>
    <t>ТП-122</t>
  </si>
  <si>
    <t>ТП-19</t>
  </si>
  <si>
    <t>ТП-19А</t>
  </si>
  <si>
    <t>ТП-33</t>
  </si>
  <si>
    <t>Ф-22 ВЛ-6 кВ</t>
  </si>
  <si>
    <t>ТП-120</t>
  </si>
  <si>
    <t>Ф-24 цепь 1 ВЛ-6 кВ</t>
  </si>
  <si>
    <t>ТП-37</t>
  </si>
  <si>
    <t>Ф-24 цепь 2 ВЛ-6 кВ</t>
  </si>
  <si>
    <t>ТП-15</t>
  </si>
  <si>
    <t>ТП-15А</t>
  </si>
  <si>
    <t>ТП-16</t>
  </si>
  <si>
    <t>ТП-17</t>
  </si>
  <si>
    <t>Ф-25 цепь 1 ВЛ-6 кВ</t>
  </si>
  <si>
    <t>ТП-125</t>
  </si>
  <si>
    <t>Ф-25 цепь 2 ВЛ-6 кВ</t>
  </si>
  <si>
    <t>ТП-75</t>
  </si>
  <si>
    <t>ТП-133</t>
  </si>
  <si>
    <t>Ф-27 ВЛ-6 кВ</t>
  </si>
  <si>
    <t>Ф-33 ВЛ-6 кВ</t>
  </si>
  <si>
    <t>Ф-36 ВЛ-6 кВ</t>
  </si>
  <si>
    <t>ТП-3</t>
  </si>
  <si>
    <t>ТП-4</t>
  </si>
  <si>
    <t>ТП-2</t>
  </si>
  <si>
    <t>ТП-26</t>
  </si>
  <si>
    <r>
      <t>Т-1 обмотка НН</t>
    </r>
    <r>
      <rPr>
        <b/>
        <sz val="5"/>
        <rFont val="Times New Roman"/>
        <family val="1"/>
        <charset val="204"/>
      </rPr>
      <t>1</t>
    </r>
  </si>
  <si>
    <r>
      <t>Т-1 обмотка НН</t>
    </r>
    <r>
      <rPr>
        <b/>
        <sz val="5"/>
        <rFont val="Times New Roman"/>
        <family val="1"/>
        <charset val="204"/>
      </rPr>
      <t>2</t>
    </r>
    <r>
      <rPr>
        <sz val="10"/>
        <rFont val="Arial Cyr"/>
        <charset val="204"/>
      </rPr>
      <t/>
    </r>
  </si>
  <si>
    <r>
      <t>Т-2 обмотка НН</t>
    </r>
    <r>
      <rPr>
        <b/>
        <sz val="5"/>
        <rFont val="Times New Roman"/>
        <family val="1"/>
        <charset val="204"/>
      </rPr>
      <t>1</t>
    </r>
  </si>
  <si>
    <r>
      <t>Т-2 обмотка НН</t>
    </r>
    <r>
      <rPr>
        <b/>
        <sz val="5"/>
        <rFont val="Times New Roman"/>
        <family val="1"/>
        <charset val="204"/>
      </rPr>
      <t>2</t>
    </r>
    <r>
      <rPr>
        <sz val="10"/>
        <rFont val="Arial Cyr"/>
        <charset val="204"/>
      </rPr>
      <t/>
    </r>
  </si>
  <si>
    <r>
      <t>Т-3 обмотка НН</t>
    </r>
    <r>
      <rPr>
        <b/>
        <sz val="5"/>
        <rFont val="Times New Roman"/>
        <family val="1"/>
        <charset val="204"/>
      </rPr>
      <t>1</t>
    </r>
  </si>
  <si>
    <r>
      <t>Т-3 обмотка НН</t>
    </r>
    <r>
      <rPr>
        <b/>
        <sz val="5"/>
        <rFont val="Times New Roman"/>
        <family val="1"/>
        <charset val="204"/>
      </rPr>
      <t>2</t>
    </r>
    <r>
      <rPr>
        <sz val="10"/>
        <rFont val="Arial Cyr"/>
        <charset val="204"/>
      </rPr>
      <t/>
    </r>
  </si>
  <si>
    <t>ТП-204</t>
  </si>
  <si>
    <t>–</t>
  </si>
  <si>
    <t>Ф-5 КЛ-6 кВ</t>
  </si>
  <si>
    <t>Ф-10 цепь 2 КЛ-6 кВ</t>
  </si>
  <si>
    <t>Ф-14 КЛ-6 кВ</t>
  </si>
  <si>
    <t>Ф-15 КЛ-6 кВ</t>
  </si>
  <si>
    <t>Ф-16 КЛ-6 кВ</t>
  </si>
  <si>
    <t>Ф-17 КЛ-6 кВ</t>
  </si>
  <si>
    <t>Ф-20 КЛ-6 кВ</t>
  </si>
  <si>
    <t>Ф-23 КЛ-6 кВ</t>
  </si>
  <si>
    <t>Ф-26 КЛ-6 кВ</t>
  </si>
  <si>
    <t>Ф-28 КЛ-6 кВ</t>
  </si>
  <si>
    <t>Ф-29 КЛ-6 кВ</t>
  </si>
  <si>
    <t>Ф-30 КЛ-6 кВ</t>
  </si>
  <si>
    <t>Ф-31 КЛ-6 кВ</t>
  </si>
  <si>
    <t>Ф-32 КЛ-6 кВ</t>
  </si>
  <si>
    <t>Ф-35 КЛ-6 кВ</t>
  </si>
  <si>
    <t>Ф-37 КЛ-6 кВ</t>
  </si>
  <si>
    <t>Ф-38 КЛ-6 кВ</t>
  </si>
  <si>
    <t>Ф-39 КЛ-6 кВ</t>
  </si>
  <si>
    <t>Ф-40 КЛ-6 кВ</t>
  </si>
  <si>
    <t xml:space="preserve">Ф-42 КЛ-6 кВ </t>
  </si>
  <si>
    <t xml:space="preserve">Ф-43 КЛ-6 кВ </t>
  </si>
  <si>
    <t>Ф-45 КЛ-6 кВ от КРУН-3 до РП-3</t>
  </si>
  <si>
    <t xml:space="preserve">Ф-47  РП-3  проект </t>
  </si>
  <si>
    <t xml:space="preserve">Ф-48  РП-3  проект </t>
  </si>
  <si>
    <t xml:space="preserve">Ф-50  РП-3  (1СШ) </t>
  </si>
  <si>
    <t>Ф-49 КЛ-6 кВ "Уренгойгидромеханизация"</t>
  </si>
  <si>
    <t xml:space="preserve">Ф-51 РП-3  (ж/д вокзал)  проект </t>
  </si>
  <si>
    <t>Ф-52 КЛ-6 кВ "УПУП" КРУН-3</t>
  </si>
  <si>
    <t xml:space="preserve">Ф-53  РП-3 яч..№1 </t>
  </si>
  <si>
    <t>Ф-54  РП-3 яч..№18</t>
  </si>
  <si>
    <t>ПС "Дизельная"</t>
  </si>
  <si>
    <t xml:space="preserve">ТП-45 </t>
  </si>
  <si>
    <t xml:space="preserve">ТП-80 </t>
  </si>
  <si>
    <t xml:space="preserve">ТП-65 </t>
  </si>
  <si>
    <t>ТП РП-1 (Т-2)</t>
  </si>
  <si>
    <t>Т-4 обмотка ном. вторич. напр.</t>
  </si>
  <si>
    <t>Т-5 обмотка ном. вторич. напр.</t>
  </si>
  <si>
    <t>ПС "Дизельная" генерация</t>
  </si>
  <si>
    <t>ПС "Турбинная" генерация</t>
  </si>
  <si>
    <t>ПС "Турбинная" потребление (КРУН-1,3)</t>
  </si>
  <si>
    <t>ВСЕГО потребление:</t>
  </si>
  <si>
    <t>ТП-проект</t>
  </si>
  <si>
    <t>ТП-201А</t>
  </si>
  <si>
    <t>Ф-41 ВЛ-6 кВ</t>
  </si>
  <si>
    <t>ТП-123</t>
  </si>
  <si>
    <t>ТП-13</t>
  </si>
  <si>
    <t>Ф-19 ВЛ-6 кВ (резерв)</t>
  </si>
  <si>
    <t>Ф-34 ВЛ-6 кВ (резерв)</t>
  </si>
  <si>
    <t>Т-3 обмотка ном. вторич. напр.</t>
  </si>
  <si>
    <t>ПС "Дизельная" потребление (КРУН-2,3)</t>
  </si>
  <si>
    <t>ТП-142 (1 СШ)</t>
  </si>
  <si>
    <t>ТП-142 (2 СШ)</t>
  </si>
  <si>
    <t>ТП-23 (1 СШ)</t>
  </si>
  <si>
    <t>ТП-23 (2 СШ)</t>
  </si>
  <si>
    <t>ТП-72 (1 СШ)</t>
  </si>
  <si>
    <t>ТП-72 (2 СШ)</t>
  </si>
  <si>
    <t>ТП-110 (1 СШ)</t>
  </si>
  <si>
    <t>ТП-110 (2 СШ)</t>
  </si>
  <si>
    <t>ТП-27 (1 СШ)</t>
  </si>
  <si>
    <t>ТП-27 (2 СШ)</t>
  </si>
  <si>
    <t>ТП-35 (1 СШ)</t>
  </si>
  <si>
    <t>ТП-35 (2 СШ)</t>
  </si>
  <si>
    <t>ТП-51А (1 СШ)</t>
  </si>
  <si>
    <t>ТП-51А (2 СШ)</t>
  </si>
  <si>
    <t>ТП-56 (1 СШ)</t>
  </si>
  <si>
    <t>ТП-56 (2 СШ)</t>
  </si>
  <si>
    <t>ТП-58 (1 СШ)</t>
  </si>
  <si>
    <t>ТП-58 (2 СШ)</t>
  </si>
  <si>
    <t>ТП-87 (1 СШ)</t>
  </si>
  <si>
    <t>ТП-101 (1 СШ)</t>
  </si>
  <si>
    <t>ТП-101 (2 СШ)</t>
  </si>
  <si>
    <t>ТП-106 (1 СШ)</t>
  </si>
  <si>
    <t>ТП-156 (1 СШ)</t>
  </si>
  <si>
    <t>ТП-156 (2 СШ)</t>
  </si>
  <si>
    <t>ТП-157 (1 СШ)</t>
  </si>
  <si>
    <t>ТП-157 (2 СШ)</t>
  </si>
  <si>
    <t>ТП-158 (1 СШ)</t>
  </si>
  <si>
    <t>ТП-158 (2 СШ)</t>
  </si>
  <si>
    <t>ТП-85 (1 СШ)</t>
  </si>
  <si>
    <t>ТП-85 (2 СШ)</t>
  </si>
  <si>
    <t>ТП-85 нов (1 СШ)</t>
  </si>
  <si>
    <t>ТП-85 нов (2 СШ)</t>
  </si>
  <si>
    <t>ТП-85 А (1 СШ)</t>
  </si>
  <si>
    <t>ТП-85 А (2 СШ)</t>
  </si>
  <si>
    <t>ТП-89 (1 СШ)</t>
  </si>
  <si>
    <t>ТП-89 (2 СШ)</t>
  </si>
  <si>
    <t>ТП-47 (1 СШ)</t>
  </si>
  <si>
    <t>ТП-47 (2 СШ)</t>
  </si>
  <si>
    <t>ТП-144 (1 СШ)</t>
  </si>
  <si>
    <t>ТП-144 (2 СШ)</t>
  </si>
  <si>
    <t>ТП-147 (1 СШ)</t>
  </si>
  <si>
    <t>ТП-147 (2 СШ)</t>
  </si>
  <si>
    <t>ТП-21 (1 СШ)</t>
  </si>
  <si>
    <t>ТП-21 (2 СШ)</t>
  </si>
  <si>
    <t>ТП-22 (1 СШ)</t>
  </si>
  <si>
    <t>ТП-22 (2 СШ)</t>
  </si>
  <si>
    <t>ТП-90 (1 СШ)</t>
  </si>
  <si>
    <t>ТП-90 (2 СШ)</t>
  </si>
  <si>
    <t>ТП-137 (1 СШ)</t>
  </si>
  <si>
    <t>ТП-137 (2 СШ)</t>
  </si>
  <si>
    <t>ТП-126 2СШ (Т-2)</t>
  </si>
  <si>
    <t>ТП-126 2СШ (Т-4)</t>
  </si>
  <si>
    <t>ТП-126В (1 СШ)</t>
  </si>
  <si>
    <t>ТП-126В (2 СШ)</t>
  </si>
  <si>
    <t>ТП-66 (1 СШ)</t>
  </si>
  <si>
    <t>ТП-66 (2 СШ)</t>
  </si>
  <si>
    <t>ТП-192 (1 СШ)</t>
  </si>
  <si>
    <t>ТП-192 (2 СШ)</t>
  </si>
  <si>
    <t>ТП-30 (1 СШ)</t>
  </si>
  <si>
    <t>ТП-30 (2 СШ)</t>
  </si>
  <si>
    <t>ТП-55 (1 СШ)</t>
  </si>
  <si>
    <t>ТП-55 (2 СШ)</t>
  </si>
  <si>
    <t>ТП-79 (1 СШ)</t>
  </si>
  <si>
    <t>ТП-79 (2 СШ)</t>
  </si>
  <si>
    <t>ТП-9 (1 СШ)</t>
  </si>
  <si>
    <t>ТП-9 (2 СШ)</t>
  </si>
  <si>
    <t>ТП-38 (1 СШ)</t>
  </si>
  <si>
    <t>ТП-38 (2 СШ)</t>
  </si>
  <si>
    <t>ТП-62 (1 СШ)</t>
  </si>
  <si>
    <t>ТП-62 (2 СШ)</t>
  </si>
  <si>
    <t>ТП-136 (1 СШ)</t>
  </si>
  <si>
    <t>ТП-136 (2 СШ)</t>
  </si>
  <si>
    <t>ТП-182 (1 СШ)</t>
  </si>
  <si>
    <t>ТП-182 (2 СШ)</t>
  </si>
  <si>
    <t>ТП-119 (1 СШ)</t>
  </si>
  <si>
    <t>ТП-119 (2 СШ)</t>
  </si>
  <si>
    <t>ТП-97 (1 СШ)</t>
  </si>
  <si>
    <t>ТП-97 (2 СШ)</t>
  </si>
  <si>
    <t>ТП-98 (1 СШ)</t>
  </si>
  <si>
    <t>ТП-98 (2 СШ)</t>
  </si>
  <si>
    <t>ТП-122А (1 СШ)</t>
  </si>
  <si>
    <t>ТП-122А (2 СШ)</t>
  </si>
  <si>
    <t>ТП-29 (1 СШ)</t>
  </si>
  <si>
    <t>ТП-29 (2 СШ)</t>
  </si>
  <si>
    <t>ТП-67 (1 СШ)</t>
  </si>
  <si>
    <t>ТП-67 (2 СШ)</t>
  </si>
  <si>
    <t>ТП-84 (1 СШ)</t>
  </si>
  <si>
    <t>ТП-84 (2 СШ)</t>
  </si>
  <si>
    <t>ТП-160 (1 СШ)</t>
  </si>
  <si>
    <t>ТП-160 (2 СШ)</t>
  </si>
  <si>
    <t>ТП-36 (1 СШ)</t>
  </si>
  <si>
    <t>ТП-59 (1 СШ)</t>
  </si>
  <si>
    <t>ТП-59 (2 СШ)</t>
  </si>
  <si>
    <t>ТП-73 (1 СШ)</t>
  </si>
  <si>
    <t>ТП-73 (2 СШ)</t>
  </si>
  <si>
    <t>ТП-77 (1 СШ)</t>
  </si>
  <si>
    <t>ТП-77 (2 СШ)</t>
  </si>
  <si>
    <t>ТП-109 (1 СШ)</t>
  </si>
  <si>
    <t>ТП-109 (2 СШ)</t>
  </si>
  <si>
    <t>ТП-121 (1 СШ)</t>
  </si>
  <si>
    <t>ТП-121 (2 СШ)</t>
  </si>
  <si>
    <t>ТП-121А (2 СШ)</t>
  </si>
  <si>
    <t>ТП-121А (1 СШ)</t>
  </si>
  <si>
    <t>ТП-141 (1 СШ)</t>
  </si>
  <si>
    <t>ТП-24 (1 СШ)</t>
  </si>
  <si>
    <t>ТП-24 (2 СШ)</t>
  </si>
  <si>
    <t>ТП-63 (1 СШ)</t>
  </si>
  <si>
    <t>ТП-63 (2 СШ)</t>
  </si>
  <si>
    <t>ТП-41 (1 СШ)</t>
  </si>
  <si>
    <t>ТП-12 (2 СШ)</t>
  </si>
  <si>
    <t>ТП-141 (2 СШ)</t>
  </si>
  <si>
    <t>ТП-210 (2 СШ)</t>
  </si>
  <si>
    <t>ТП-36 (2 СШ)</t>
  </si>
  <si>
    <t>ТП-165 (1 СШ)</t>
  </si>
  <si>
    <t>ТП-165 (2 СШ)</t>
  </si>
  <si>
    <t>ТП-166 (1 СШ)</t>
  </si>
  <si>
    <t>ТП-166 (2 СШ)</t>
  </si>
  <si>
    <t>ТП-145 (1 СШ)</t>
  </si>
  <si>
    <t>ТП-145 (2 СШ)</t>
  </si>
  <si>
    <t>ТП-179А (1 СШ)</t>
  </si>
  <si>
    <t>ТП-53 (1 СШ)</t>
  </si>
  <si>
    <t>ТП-53 (2 СШ)</t>
  </si>
  <si>
    <t>ТП-91 (1 СШ)</t>
  </si>
  <si>
    <t>ТП-91 (2 СШ)</t>
  </si>
  <si>
    <t>ТП-107 (1 СШ)</t>
  </si>
  <si>
    <t>ТП-107 (2 СШ)</t>
  </si>
  <si>
    <t>ТП-138 (1 СШ)</t>
  </si>
  <si>
    <t>ТП-138 (2 СШ)</t>
  </si>
  <si>
    <t>ТП-185 (1 СШ)</t>
  </si>
  <si>
    <t>ТП-185 (2 СШ)</t>
  </si>
  <si>
    <t>ТП-186 (1 СШ)</t>
  </si>
  <si>
    <t>ТП-186 (2 СШ)</t>
  </si>
  <si>
    <t>ТП-46 (1 СШ)</t>
  </si>
  <si>
    <t>ТП-46 (2 СШ)</t>
  </si>
  <si>
    <t>ТП-108 (1 СШ)</t>
  </si>
  <si>
    <t>ТП-108 (2 СШ)</t>
  </si>
  <si>
    <t>ТП-127 (1 СШ)</t>
  </si>
  <si>
    <t>ТП-127 (2 СШ)</t>
  </si>
  <si>
    <t>ТП-106 (2 СШ)</t>
  </si>
  <si>
    <t>ТП-99 (1 СШ)</t>
  </si>
  <si>
    <t>ТП-99 (2 СШ)</t>
  </si>
  <si>
    <t>ТП-51 (1 СШ)</t>
  </si>
  <si>
    <t>ТП-51 (2 СШ)</t>
  </si>
  <si>
    <t>ТП-60 (1 СШ)</t>
  </si>
  <si>
    <t>ТП-60 (2 СШ)</t>
  </si>
  <si>
    <t>ТП-150 (1 СШ)</t>
  </si>
  <si>
    <t>ТП-150 (2 СШ)</t>
  </si>
  <si>
    <t>ТП-179А (2 СШ)</t>
  </si>
  <si>
    <t>ТП-179 (2 СШ 6 кВ)</t>
  </si>
  <si>
    <t>ТП-140 (1 СШ)</t>
  </si>
  <si>
    <t>ТП-140 (2 СШ)</t>
  </si>
  <si>
    <t>ТП-189 (1 СШ)</t>
  </si>
  <si>
    <t>ТП-189 (2 СШ)</t>
  </si>
  <si>
    <t>ТП-40 (1 СШ)</t>
  </si>
  <si>
    <t>ТП-40 (2 СШ)</t>
  </si>
  <si>
    <t>ТП-78 (1 СШ)</t>
  </si>
  <si>
    <t>ТП-78 (2 СШ)</t>
  </si>
  <si>
    <t>ТП-155 (1 СШ)</t>
  </si>
  <si>
    <t>ТП-155 (2 СШ)</t>
  </si>
  <si>
    <t>ТП-155А (1 СШ)</t>
  </si>
  <si>
    <t>ТП-155А (2 СШ)</t>
  </si>
  <si>
    <t>ТП-171 (1 СШ)</t>
  </si>
  <si>
    <t>ТП-96 (1 СШ)</t>
  </si>
  <si>
    <t>ТП-96 (2 СШ)</t>
  </si>
  <si>
    <t>ТП-159 (1 СШ)</t>
  </si>
  <si>
    <t>ТП-159 (2 СШ)</t>
  </si>
  <si>
    <t>ТП-173 (1 СШ)</t>
  </si>
  <si>
    <t>ТП-173 (2 СШ)</t>
  </si>
  <si>
    <t>ТП-25 (1 СШ)</t>
  </si>
  <si>
    <t>ТП-25 (2 СШ)</t>
  </si>
  <si>
    <t>ТП-188 (1 СШ)</t>
  </si>
  <si>
    <t>ТП-188 (2 СШ)</t>
  </si>
  <si>
    <t>РП-2 (2 СШ 6 кВ)</t>
  </si>
  <si>
    <t>ТП РП-2 (Т-2)</t>
  </si>
  <si>
    <t>РП-2 (1 СШ 6 кВ)</t>
  </si>
  <si>
    <t>ТП РП-2 (Т-1)</t>
  </si>
  <si>
    <t>РП-1 (2 СШ 6 кВ)</t>
  </si>
  <si>
    <t>РП-1 (1 СШ 6 кВ)</t>
  </si>
  <si>
    <t>ТП РП-1 (Т-1)</t>
  </si>
  <si>
    <t>ТП-8  (2 СШ)</t>
  </si>
  <si>
    <t>ТП-115 (2 СШ)</t>
  </si>
  <si>
    <t>ТП-115А (2 СШ)</t>
  </si>
  <si>
    <t>ТП-115 (1 СШ)</t>
  </si>
  <si>
    <t>ТП-115А (1 СШ)</t>
  </si>
  <si>
    <t>ТП-12 (1 СШ)</t>
  </si>
  <si>
    <t>ТП-210 (1 СШ)</t>
  </si>
  <si>
    <t>ТП-8  (1СШ)</t>
  </si>
  <si>
    <t>ТП-45 нов (1СШ)</t>
  </si>
  <si>
    <t>ТП-45 нов (2СШ)</t>
  </si>
  <si>
    <t>ТП-11 (1 СШ)</t>
  </si>
  <si>
    <t>ТП-11 (2 СШ)</t>
  </si>
  <si>
    <t>ТП-171 (2 СШ)</t>
  </si>
  <si>
    <t>ТП-179 (1 СШ 6 кВ)</t>
  </si>
  <si>
    <t>ТП-41 (2 СШ) + 3,4 сш</t>
  </si>
  <si>
    <t>тр-р снят</t>
  </si>
  <si>
    <t>второй тр-р снят</t>
  </si>
  <si>
    <t>первый тр-р снят</t>
  </si>
  <si>
    <t>отключена</t>
  </si>
  <si>
    <t>в резерве</t>
  </si>
  <si>
    <t>отключен</t>
  </si>
  <si>
    <t>ТП-126 1СШ (Т-1+Т-2)</t>
  </si>
  <si>
    <t>ТП-126 1СШ (Т-3+Т-4)</t>
  </si>
  <si>
    <t>ТП-52 (ведомственная)</t>
  </si>
  <si>
    <t>ТП-76 (ведомственная)</t>
  </si>
  <si>
    <t>ТП-113 (ведомственная)</t>
  </si>
  <si>
    <t>ТП-117А (ведомственная)</t>
  </si>
  <si>
    <t>ТП-154 (ведомственная)</t>
  </si>
  <si>
    <t>ТП-180 (ведомственная)</t>
  </si>
  <si>
    <t>ТП-181 (ведомственная)</t>
  </si>
  <si>
    <t>ТП-262 (ведомственная)</t>
  </si>
  <si>
    <t>ТП-220 (2 СШ) (ведомственная)</t>
  </si>
  <si>
    <t>ТП-230 (ведомственная)</t>
  </si>
  <si>
    <t>ТП-118А (1 СШ) (ведомственная)</t>
  </si>
  <si>
    <t>ТП-118А (2 СШ) (ведомственная)</t>
  </si>
  <si>
    <t>ТП-167 (ведомственная)</t>
  </si>
  <si>
    <t>ТП-64 (ведомственная)</t>
  </si>
  <si>
    <t>ТП-111 (ведомственная)</t>
  </si>
  <si>
    <t>ТП-112 (ведомственная)</t>
  </si>
  <si>
    <t>ТП-128 (ведомственная)</t>
  </si>
  <si>
    <t>ТП-129 (ведомственная)</t>
  </si>
  <si>
    <t>ТП-131 (ведомственная)</t>
  </si>
  <si>
    <t>ТП-148 (ведомственная)</t>
  </si>
  <si>
    <t>ТП-148А (ведомственная)</t>
  </si>
  <si>
    <t>ТП-178 (ведомственная)</t>
  </si>
  <si>
    <t>ТП-196 (ведомственная)</t>
  </si>
  <si>
    <t>ТП-215 (ведомственная)</t>
  </si>
  <si>
    <t>ТП-221 (1 СШ) (ведомственная)</t>
  </si>
  <si>
    <t>ТП-235 (ведомственная)</t>
  </si>
  <si>
    <t>ТП-268 Парк резервуаров ГСМ-2 ООО "ЗапСибОйл-Транс" (ведомственная)</t>
  </si>
  <si>
    <t>ТП-318 (аэропорт) (ведомственная)</t>
  </si>
  <si>
    <t>Парк резервуаров ГСМ-1 (аэропорт) (ведомственная)</t>
  </si>
  <si>
    <t>КТП-1 ДНТ "Север" (ведомственная)</t>
  </si>
  <si>
    <t>КТП-2 ДНТ "Удача-2" (ведомственная)</t>
  </si>
  <si>
    <t>ГСМ-1 (ведомственная)</t>
  </si>
  <si>
    <t>ТП-83 (ведомственная)</t>
  </si>
  <si>
    <t>ТП-220 (1 СШ) (ведомственная)</t>
  </si>
  <si>
    <t>ТП-28 (ведомственная)</t>
  </si>
  <si>
    <t>ТП-28А (ведомственная)</t>
  </si>
  <si>
    <t>ТП-69 (ведомственная)</t>
  </si>
  <si>
    <t>ТП-1 ДНТ "Надежда" (ведомственная)</t>
  </si>
  <si>
    <t>ТП-2 ДНТ "Надежда" (ведомственная)</t>
  </si>
  <si>
    <t>ТП-118 (ведомственная)</t>
  </si>
  <si>
    <t>ТП-68 (ведомственная)</t>
  </si>
  <si>
    <t>ТП-168 (ведомственная)</t>
  </si>
  <si>
    <t>ТП-102 (ведомственная)</t>
  </si>
  <si>
    <t>ТП-105 (ведомственная)</t>
  </si>
  <si>
    <t>ТП-149 (ведомственная)</t>
  </si>
  <si>
    <t>ТП-234 (ведомственная)</t>
  </si>
  <si>
    <t>ТП-296 (ведомственная)</t>
  </si>
  <si>
    <t>ТП-219 (1 СШ) (ведомственная)</t>
  </si>
  <si>
    <t>ТП-202 (ведомственная)</t>
  </si>
  <si>
    <t>ТП-74 (ведомственная)</t>
  </si>
  <si>
    <t>ТП-219 (2 СШ) (ведомственная)</t>
  </si>
  <si>
    <t>ТП-225 (ведомственная)</t>
  </si>
  <si>
    <t>ТП-169 (ведомственная)</t>
  </si>
  <si>
    <t>ТП-184 (ведомственная)</t>
  </si>
  <si>
    <t>ТП-275 (ведомственная)</t>
  </si>
  <si>
    <t>ТП-280 (ведомственная)</t>
  </si>
  <si>
    <t>ТП-401 (ведомственная)</t>
  </si>
  <si>
    <t>ТП-402 (ведомственная)</t>
  </si>
  <si>
    <t>ТП-403 (ведомственная)</t>
  </si>
  <si>
    <t>ТП-404 (ведомственная)</t>
  </si>
  <si>
    <t>ТП-405 (ведомственная)</t>
  </si>
  <si>
    <t>ТП-175 (ведомственная)</t>
  </si>
  <si>
    <t>ТП-7 (ведомственная)</t>
  </si>
  <si>
    <t>ТП-70 (ведомственная)</t>
  </si>
  <si>
    <t>ТП-134 (ведомственная)</t>
  </si>
  <si>
    <t>ТП-233 (ведомственная)</t>
  </si>
  <si>
    <t>ТП-271А (ведомственная)</t>
  </si>
  <si>
    <t>ТП-295 (ведомственная)</t>
  </si>
  <si>
    <t>ТП-14 (ведомственная)</t>
  </si>
  <si>
    <t>ТП-34 (ведомственная)</t>
  </si>
  <si>
    <t>ТП-48 (ведомственная)</t>
  </si>
  <si>
    <t>ТП-49 (ведомственная)</t>
  </si>
  <si>
    <t>ТП-86 (ведомственная)</t>
  </si>
  <si>
    <t>ТП-132 (ведомственная)</t>
  </si>
  <si>
    <t>ТП-135 (ведомственная)</t>
  </si>
  <si>
    <t>ТП-143 (ведомственная)</t>
  </si>
  <si>
    <t>ТП-195 (ведомственная)</t>
  </si>
  <si>
    <t>ТП-211 (ведомственная)</t>
  </si>
  <si>
    <t>ТП-221 (2 СШ) (ведомственная)</t>
  </si>
  <si>
    <t>ТП-214 (ведомственная)</t>
  </si>
  <si>
    <t>ТП-103 (нет в списках)</t>
  </si>
  <si>
    <t>ТП-244 (нет в списках)</t>
  </si>
  <si>
    <t>ЦРП Аэропорт (2 СШ) (ведомственная)</t>
  </si>
  <si>
    <t>ЦРП Аэропорт 1СШ (ведомственная)</t>
  </si>
  <si>
    <t>ТП-31 (ведомственная)</t>
  </si>
  <si>
    <t>ТП-71 (1 СШ)</t>
  </si>
  <si>
    <t>ТП-71 (2 СШ)</t>
  </si>
  <si>
    <t>ТП-163А</t>
  </si>
  <si>
    <t>ТП-100 (1 СШ)</t>
  </si>
  <si>
    <t>ТП-100 (2 СШ)</t>
  </si>
  <si>
    <t>ТП-139</t>
  </si>
  <si>
    <t>ТП-270</t>
  </si>
  <si>
    <t>ТП-81 (1 СШ)</t>
  </si>
  <si>
    <t>ТП-81 (2 СШ)</t>
  </si>
  <si>
    <t>Сведения о пропускной способности электрической сети</t>
  </si>
  <si>
    <t xml:space="preserve">Заявленная мощность в текущ. пер.(по заключенным договорам), кВт              (с 01.01.2014 г. по 01.01.2016 г.)              </t>
  </si>
  <si>
    <t>Резерв мощно-сти на конец периода,по заключенным договорам), кВт                                 (на 01.01.2016 г.)</t>
  </si>
  <si>
    <t>Заявленная мощность в текущ. пер.(по заключенным договорам), кВт  (с 01.01.2016 г. по 01.04.2016 г.)</t>
  </si>
  <si>
    <t>Резерв мощно-сти на конец периода, (с учетом заключенных договоров тех присоед) кВт (на 01.04.2016 г.)</t>
  </si>
  <si>
    <t>ТП-224 проект(ООО"Стройком")</t>
  </si>
  <si>
    <t>ТП-56 проект(ООО"Стройком")</t>
  </si>
  <si>
    <t>ТП-224 проект (ООО"Стройком")</t>
  </si>
  <si>
    <t>Ф- проект  КРУН-3 ПС "Диз"</t>
  </si>
  <si>
    <t>Ф- проект  РП-3 ПС "Турб"</t>
  </si>
  <si>
    <t>ТП-224 проект (ОАО"ИСК ЯНАО")</t>
  </si>
  <si>
    <t>ТП-87 (2 СШ)</t>
  </si>
  <si>
    <t>ТП-205 проект(ООО"Каритек")</t>
  </si>
  <si>
    <t>ТП-276 проект (Гаражи)</t>
  </si>
  <si>
    <t>ТП-269 проект ( МКУ УКС, ВИС)</t>
  </si>
  <si>
    <t>ТП-206 проект (МКУ УКС)</t>
  </si>
  <si>
    <t>ТП-243 проект (Кулиев (торг.ц)</t>
  </si>
  <si>
    <t>ТП-263(264) проект (Удача 2 этап)</t>
  </si>
  <si>
    <t>ТП-134а проект (Ямалавтодор)</t>
  </si>
  <si>
    <t>ТП-282 проект (Рейда)</t>
  </si>
  <si>
    <t>ТП-187 проект ООО Росгенстрой)</t>
  </si>
  <si>
    <t>ТП-185 проект ООО ИСК ЯНАО)</t>
  </si>
  <si>
    <t>ТП-259 проект (Ямалкан)</t>
  </si>
  <si>
    <t>ТП-281 проект (Обьирышводпуть)</t>
  </si>
  <si>
    <t>-</t>
  </si>
  <si>
    <t>ТП-41 (3, 4 СШ)</t>
  </si>
  <si>
    <t>ТП-261 проект (База отдыха)</t>
  </si>
  <si>
    <t>ТП-229 проект (вед.)(ООО АК"Ямал")</t>
  </si>
  <si>
    <t>ТП-248 проект (вед.) (Удача-2)</t>
  </si>
  <si>
    <t>ТП-260 проект (ДКСиИ ЯНАО Объездн.,12)</t>
  </si>
  <si>
    <t>ТП-310 проект (вед.) (ОАО"Аэропорт)</t>
  </si>
  <si>
    <t>ТП-325 проект (ОАО"Аэропорт)</t>
  </si>
  <si>
    <t>ТП-304 проект (вед.) (ОАО"Аэропорт)</t>
  </si>
  <si>
    <t>ТП-176 (354) проект (Удача 1)</t>
  </si>
  <si>
    <t>ТП-177(355) проект (Удача 1)</t>
  </si>
  <si>
    <t>ТП-231(356) проект (Удача 1)</t>
  </si>
  <si>
    <t>ТП-208 проект (Дел.центр прав.б.р.Шайтанка)</t>
  </si>
  <si>
    <t>ТП-213 проект (Офисн.компл. Ул.Кмсомольская)</t>
  </si>
  <si>
    <t>ТП-351 проект (Набережная Лодочн.ст)</t>
  </si>
  <si>
    <t>ТП-357 проект (Гаражи пл.№33)</t>
  </si>
  <si>
    <t>ТП-279 проект (З.Косм., 75)</t>
  </si>
  <si>
    <t>ТП-226 проект (Тубдиспансер)</t>
  </si>
  <si>
    <t>ТП-227 проект Психодиспансер)</t>
  </si>
  <si>
    <t>ТП-257 проект (п.Горнокнязевск)</t>
  </si>
  <si>
    <t>ТП-96 1СШ проект(ул.Маяковского-ул.Гоголя)</t>
  </si>
  <si>
    <t>ТП-197 проект (вед)(Тепл.комп. Анг.мыс)</t>
  </si>
  <si>
    <t>ТП-245 вед. (ООО Бар Нефть)</t>
  </si>
  <si>
    <t>Резерв мощно-сти на начало периода, кВт            (на 01.01.2016г.)</t>
  </si>
  <si>
    <t>Подключенная мощность заявителей, кВт      (на 01.01.2016г.)</t>
  </si>
  <si>
    <t>ТП-9 проект  ( МКУ УКС, ВИС)</t>
  </si>
  <si>
    <t>Заявленная мощность в текущ. пер.(по заключенным договорам), кВт  (с 01.04.2016 г. по 01.07.2016 г.)</t>
  </si>
  <si>
    <t>Резерв мощно-сти на конец периода, (с учетом заключенных договоров тех присоед) кВт (на 01.07.2016 г.)</t>
  </si>
  <si>
    <r>
      <t>ТП-110 проект (2</t>
    </r>
    <r>
      <rPr>
        <sz val="10"/>
        <rFont val="Calibri"/>
        <family val="2"/>
        <charset val="204"/>
      </rPr>
      <t>×</t>
    </r>
    <r>
      <rPr>
        <sz val="10"/>
        <rFont val="Times New Roman"/>
        <family val="1"/>
        <charset val="204"/>
      </rPr>
      <t>1000 кВА)</t>
    </r>
  </si>
  <si>
    <t>ТП-272 проект</t>
  </si>
  <si>
    <t>Заявленная мощность в текущ. пер.(по заключенным договорам), кВт  (с 01.07.2016 г. по 01.10.2016 г.)</t>
  </si>
  <si>
    <t>Резерв мощно-сти на конец периода, (с учетом заключенных договоров тех присоед) кВт (на 01.10.2016 г.)</t>
  </si>
  <si>
    <t>Заявленная мощность в текущ. пер.(по заключенным договорам), кВт  (с 01.10.2016 г. по 01.01.2017 г.)</t>
  </si>
  <si>
    <t>Резерв мощно-сти на конец периода, (с учетом заключенных договоров тех присоед) кВт (на 01.01.2017 г.)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</si>
</sst>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5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82">
    <xf numFmtId="0" fontId="0" fillId="0" borderId="0" xfId="0"/>
    <xf numFmtId="0" fontId="20" fillId="0" borderId="0" xfId="0" applyFont="1" applyBorder="1"/>
    <xf numFmtId="0" fontId="20" fillId="0" borderId="0" xfId="0" applyFont="1"/>
    <xf numFmtId="0" fontId="20" fillId="24" borderId="0" xfId="0" applyFont="1" applyFill="1"/>
    <xf numFmtId="0" fontId="20" fillId="25" borderId="0" xfId="0" applyFont="1" applyFill="1" applyBorder="1"/>
    <xf numFmtId="0" fontId="20" fillId="25" borderId="0" xfId="0" applyFont="1" applyFill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Border="1" applyAlignment="1">
      <alignment horizontal="center"/>
    </xf>
    <xf numFmtId="0" fontId="20" fillId="26" borderId="0" xfId="0" applyFont="1" applyFill="1" applyBorder="1"/>
    <xf numFmtId="0" fontId="20" fillId="26" borderId="0" xfId="0" applyFont="1" applyFill="1"/>
    <xf numFmtId="0" fontId="26" fillId="0" borderId="0" xfId="0" applyFont="1" applyBorder="1"/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Fill="1" applyBorder="1"/>
    <xf numFmtId="0" fontId="26" fillId="25" borderId="0" xfId="0" applyFont="1" applyFill="1" applyBorder="1"/>
    <xf numFmtId="1" fontId="20" fillId="0" borderId="0" xfId="0" applyNumberFormat="1" applyFont="1" applyBorder="1"/>
    <xf numFmtId="1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0" fontId="20" fillId="0" borderId="0" xfId="0" applyFont="1" applyAlignment="1">
      <alignment vertical="center"/>
    </xf>
    <xf numFmtId="0" fontId="20" fillId="0" borderId="10" xfId="0" applyNumberFormat="1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/>
    </xf>
    <xf numFmtId="0" fontId="21" fillId="0" borderId="10" xfId="0" applyNumberFormat="1" applyFont="1" applyBorder="1" applyAlignment="1">
      <alignment horizontal="left" vertical="center" wrapText="1"/>
    </xf>
    <xf numFmtId="0" fontId="21" fillId="26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/>
    </xf>
    <xf numFmtId="0" fontId="21" fillId="25" borderId="10" xfId="0" applyNumberFormat="1" applyFont="1" applyFill="1" applyBorder="1" applyAlignment="1">
      <alignment horizontal="center"/>
    </xf>
    <xf numFmtId="0" fontId="20" fillId="26" borderId="1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0" fillId="0" borderId="11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26" borderId="10" xfId="0" applyNumberFormat="1" applyFont="1" applyFill="1" applyBorder="1" applyAlignment="1">
      <alignment horizontal="left" vertical="center"/>
    </xf>
    <xf numFmtId="0" fontId="20" fillId="0" borderId="10" xfId="0" applyNumberFormat="1" applyFont="1" applyBorder="1" applyAlignment="1">
      <alignment horizontal="left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26" borderId="10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left" vertical="center"/>
    </xf>
    <xf numFmtId="0" fontId="21" fillId="0" borderId="10" xfId="0" applyNumberFormat="1" applyFont="1" applyBorder="1" applyAlignment="1">
      <alignment horizontal="left" vertical="center"/>
    </xf>
    <xf numFmtId="0" fontId="21" fillId="0" borderId="10" xfId="0" applyNumberFormat="1" applyFont="1" applyBorder="1" applyAlignment="1">
      <alignment horizontal="left" wrapText="1"/>
    </xf>
    <xf numFmtId="0" fontId="21" fillId="0" borderId="10" xfId="0" applyNumberFormat="1" applyFont="1" applyBorder="1" applyAlignment="1">
      <alignment horizontal="left"/>
    </xf>
    <xf numFmtId="0" fontId="20" fillId="26" borderId="10" xfId="0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/>
    </xf>
    <xf numFmtId="2" fontId="20" fillId="0" borderId="10" xfId="0" applyNumberFormat="1" applyFont="1" applyFill="1" applyBorder="1" applyAlignment="1">
      <alignment horizontal="center"/>
    </xf>
    <xf numFmtId="2" fontId="23" fillId="0" borderId="10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 vertical="center"/>
    </xf>
    <xf numFmtId="2" fontId="25" fillId="0" borderId="10" xfId="0" applyNumberFormat="1" applyFont="1" applyFill="1" applyBorder="1" applyAlignment="1">
      <alignment horizontal="center"/>
    </xf>
    <xf numFmtId="2" fontId="23" fillId="0" borderId="10" xfId="0" applyNumberFormat="1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2" fontId="20" fillId="25" borderId="10" xfId="0" applyNumberFormat="1" applyFont="1" applyFill="1" applyBorder="1" applyAlignment="1">
      <alignment horizontal="center"/>
    </xf>
    <xf numFmtId="2" fontId="20" fillId="25" borderId="10" xfId="0" applyNumberFormat="1" applyFont="1" applyFill="1" applyBorder="1" applyAlignment="1">
      <alignment horizontal="center" vertical="center"/>
    </xf>
    <xf numFmtId="2" fontId="21" fillId="25" borderId="10" xfId="0" applyNumberFormat="1" applyFont="1" applyFill="1" applyBorder="1" applyAlignment="1">
      <alignment horizontal="center"/>
    </xf>
    <xf numFmtId="2" fontId="20" fillId="26" borderId="10" xfId="0" applyNumberFormat="1" applyFont="1" applyFill="1" applyBorder="1" applyAlignment="1">
      <alignment horizontal="center"/>
    </xf>
    <xf numFmtId="2" fontId="21" fillId="25" borderId="10" xfId="0" applyNumberFormat="1" applyFont="1" applyFill="1" applyBorder="1" applyAlignment="1">
      <alignment horizontal="center" vertical="center"/>
    </xf>
    <xf numFmtId="2" fontId="21" fillId="26" borderId="10" xfId="0" applyNumberFormat="1" applyFont="1" applyFill="1" applyBorder="1" applyAlignment="1">
      <alignment horizontal="center"/>
    </xf>
    <xf numFmtId="2" fontId="20" fillId="26" borderId="10" xfId="0" applyNumberFormat="1" applyFont="1" applyFill="1" applyBorder="1" applyAlignment="1">
      <alignment horizontal="center" vertical="center"/>
    </xf>
    <xf numFmtId="2" fontId="21" fillId="26" borderId="10" xfId="0" applyNumberFormat="1" applyFont="1" applyFill="1" applyBorder="1" applyAlignment="1">
      <alignment horizontal="center" vertical="center"/>
    </xf>
    <xf numFmtId="2" fontId="21" fillId="28" borderId="10" xfId="0" applyNumberFormat="1" applyFont="1" applyFill="1" applyBorder="1" applyAlignment="1">
      <alignment horizontal="center" vertical="center"/>
    </xf>
    <xf numFmtId="2" fontId="20" fillId="28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Border="1" applyAlignment="1">
      <alignment horizontal="left" vertical="center"/>
    </xf>
    <xf numFmtId="0" fontId="25" fillId="0" borderId="10" xfId="0" applyNumberFormat="1" applyFont="1" applyBorder="1" applyAlignment="1">
      <alignment horizontal="left" vertical="center"/>
    </xf>
    <xf numFmtId="0" fontId="24" fillId="0" borderId="10" xfId="0" applyNumberFormat="1" applyFont="1" applyBorder="1" applyAlignment="1">
      <alignment horizontal="left" vertical="center"/>
    </xf>
    <xf numFmtId="0" fontId="20" fillId="27" borderId="10" xfId="0" applyNumberFormat="1" applyFont="1" applyFill="1" applyBorder="1" applyAlignment="1">
      <alignment horizontal="left" vertical="center"/>
    </xf>
    <xf numFmtId="0" fontId="20" fillId="0" borderId="10" xfId="0" applyNumberFormat="1" applyFont="1" applyFill="1" applyBorder="1" applyAlignment="1">
      <alignment horizontal="left" vertical="center" wrapText="1"/>
    </xf>
    <xf numFmtId="0" fontId="20" fillId="25" borderId="10" xfId="0" applyNumberFormat="1" applyFont="1" applyFill="1" applyBorder="1" applyAlignment="1">
      <alignment horizontal="left" vertical="center" wrapText="1"/>
    </xf>
    <xf numFmtId="0" fontId="20" fillId="25" borderId="10" xfId="0" applyNumberFormat="1" applyFont="1" applyFill="1" applyBorder="1" applyAlignment="1">
      <alignment horizontal="left" vertical="center"/>
    </xf>
    <xf numFmtId="0" fontId="20" fillId="0" borderId="10" xfId="0" applyNumberFormat="1" applyFont="1" applyFill="1" applyBorder="1" applyAlignment="1">
      <alignment vertical="center"/>
    </xf>
    <xf numFmtId="0" fontId="20" fillId="28" borderId="10" xfId="0" applyNumberFormat="1" applyFont="1" applyFill="1" applyBorder="1" applyAlignment="1">
      <alignment horizontal="left" vertical="center"/>
    </xf>
    <xf numFmtId="0" fontId="20" fillId="0" borderId="10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14"/>
  <sheetViews>
    <sheetView tabSelected="1" view="pageBreakPreview" zoomScaleSheetLayoutView="100" workbookViewId="0">
      <pane ySplit="8" topLeftCell="A9" activePane="bottomLeft" state="frozenSplit"/>
      <selection pane="bottomLeft" activeCell="M18" sqref="M18"/>
    </sheetView>
  </sheetViews>
  <sheetFormatPr defaultColWidth="0.85546875" defaultRowHeight="12.75"/>
  <cols>
    <col min="1" max="1" width="27.28515625" style="22" customWidth="1"/>
    <col min="2" max="2" width="11.5703125" style="7" customWidth="1"/>
    <col min="3" max="3" width="10.28515625" style="7" customWidth="1"/>
    <col min="4" max="4" width="10.85546875" style="7" customWidth="1"/>
    <col min="5" max="5" width="13.7109375" style="2" customWidth="1"/>
    <col min="6" max="7" width="14" style="2" customWidth="1"/>
    <col min="8" max="8" width="13" style="2" customWidth="1"/>
    <col min="9" max="9" width="14.7109375" style="2" customWidth="1"/>
    <col min="10" max="10" width="13.28515625" style="2" customWidth="1"/>
    <col min="11" max="11" width="13.42578125" style="2" customWidth="1"/>
    <col min="12" max="12" width="12.7109375" style="2" customWidth="1"/>
    <col min="13" max="13" width="13.42578125" style="2" customWidth="1"/>
    <col min="14" max="14" width="12.7109375" style="2" customWidth="1"/>
    <col min="15" max="15" width="8.140625" style="2" customWidth="1"/>
    <col min="16" max="16" width="7.28515625" style="2" hidden="1" customWidth="1"/>
    <col min="17" max="17" width="7.5703125" style="2" hidden="1" customWidth="1"/>
    <col min="18" max="18" width="4.42578125" style="2" hidden="1" customWidth="1"/>
    <col min="19" max="21" width="0.85546875" style="2"/>
    <col min="22" max="22" width="4.42578125" style="2" bestFit="1" customWidth="1"/>
    <col min="23" max="16384" width="0.85546875" style="2"/>
  </cols>
  <sheetData>
    <row r="1" spans="1:33" ht="6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33" ht="15.75">
      <c r="A2" s="80" t="s">
        <v>444</v>
      </c>
      <c r="B2" s="81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"/>
      <c r="Q2" s="1"/>
      <c r="R2" s="1"/>
    </row>
    <row r="3" spans="1:33" ht="15.75">
      <c r="A3" s="80" t="s">
        <v>0</v>
      </c>
      <c r="B3" s="81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1"/>
      <c r="Q3" s="1"/>
      <c r="R3" s="1"/>
    </row>
    <row r="4" spans="1:33" ht="3.75" customHeight="1">
      <c r="A4" s="32"/>
      <c r="B4" s="33"/>
      <c r="C4" s="33"/>
      <c r="D4" s="33"/>
      <c r="E4" s="31"/>
      <c r="F4" s="31"/>
      <c r="G4" s="31"/>
      <c r="H4" s="31"/>
      <c r="I4" s="31"/>
      <c r="J4" s="31"/>
      <c r="K4" s="31"/>
      <c r="L4" s="31"/>
      <c r="M4" s="31"/>
      <c r="N4" s="31"/>
      <c r="O4" s="40"/>
      <c r="P4" s="1"/>
      <c r="Q4" s="1"/>
      <c r="R4" s="1"/>
    </row>
    <row r="5" spans="1:33">
      <c r="A5" s="79" t="s">
        <v>1</v>
      </c>
      <c r="B5" s="78" t="s">
        <v>2</v>
      </c>
      <c r="C5" s="78" t="s">
        <v>492</v>
      </c>
      <c r="D5" s="78" t="s">
        <v>491</v>
      </c>
      <c r="E5" s="78" t="s">
        <v>445</v>
      </c>
      <c r="F5" s="78" t="s">
        <v>446</v>
      </c>
      <c r="G5" s="78" t="s">
        <v>447</v>
      </c>
      <c r="H5" s="78" t="s">
        <v>448</v>
      </c>
      <c r="I5" s="78" t="s">
        <v>494</v>
      </c>
      <c r="J5" s="78" t="s">
        <v>495</v>
      </c>
      <c r="K5" s="78" t="s">
        <v>498</v>
      </c>
      <c r="L5" s="78" t="s">
        <v>499</v>
      </c>
      <c r="M5" s="78" t="s">
        <v>500</v>
      </c>
      <c r="N5" s="78" t="s">
        <v>501</v>
      </c>
      <c r="O5" s="78" t="s">
        <v>3</v>
      </c>
      <c r="P5" s="1"/>
      <c r="Q5" s="1"/>
      <c r="R5" s="1"/>
      <c r="AF5" s="1"/>
      <c r="AG5" s="1"/>
    </row>
    <row r="6" spans="1:33">
      <c r="A6" s="79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1"/>
      <c r="Q6" s="1"/>
      <c r="R6" s="1"/>
      <c r="AF6" s="1"/>
      <c r="AG6" s="1"/>
    </row>
    <row r="7" spans="1:33" ht="80.25" customHeight="1">
      <c r="A7" s="79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1"/>
      <c r="Q7" s="1"/>
      <c r="R7" s="1"/>
      <c r="AF7" s="1"/>
      <c r="AG7" s="1"/>
    </row>
    <row r="8" spans="1:33">
      <c r="A8" s="39">
        <v>1</v>
      </c>
      <c r="B8" s="38">
        <v>2</v>
      </c>
      <c r="C8" s="38">
        <v>3</v>
      </c>
      <c r="D8" s="38">
        <v>4</v>
      </c>
      <c r="E8" s="23">
        <v>5</v>
      </c>
      <c r="F8" s="23">
        <v>6</v>
      </c>
      <c r="G8" s="23">
        <v>7</v>
      </c>
      <c r="H8" s="23">
        <v>8</v>
      </c>
      <c r="I8" s="23">
        <v>7</v>
      </c>
      <c r="J8" s="23">
        <v>8</v>
      </c>
      <c r="K8" s="23">
        <v>7</v>
      </c>
      <c r="L8" s="23">
        <v>8</v>
      </c>
      <c r="M8" s="23">
        <v>7</v>
      </c>
      <c r="N8" s="23">
        <v>8</v>
      </c>
      <c r="O8" s="23">
        <v>9</v>
      </c>
      <c r="P8" s="1"/>
      <c r="Q8" s="1"/>
      <c r="R8" s="1"/>
      <c r="AF8" s="1"/>
      <c r="AG8" s="1"/>
    </row>
    <row r="9" spans="1:33" ht="15.75">
      <c r="A9" s="65" t="s">
        <v>128</v>
      </c>
      <c r="B9" s="47"/>
      <c r="C9" s="47"/>
      <c r="D9" s="47"/>
      <c r="E9" s="48"/>
      <c r="F9" s="48"/>
      <c r="G9" s="49"/>
      <c r="H9" s="49"/>
      <c r="I9" s="49"/>
      <c r="J9" s="49"/>
      <c r="K9" s="49"/>
      <c r="L9" s="49"/>
      <c r="M9" s="49"/>
      <c r="N9" s="49"/>
      <c r="O9" s="24"/>
      <c r="P9" s="1"/>
      <c r="Q9" s="1"/>
      <c r="R9" s="1"/>
      <c r="AF9" s="1"/>
      <c r="AG9" s="1"/>
    </row>
    <row r="10" spans="1:33">
      <c r="A10" s="43" t="s">
        <v>90</v>
      </c>
      <c r="B10" s="47">
        <v>22500</v>
      </c>
      <c r="C10" s="48">
        <v>11406</v>
      </c>
      <c r="D10" s="47">
        <f t="shared" ref="D10:D17" si="0">B10-C10</f>
        <v>11094</v>
      </c>
      <c r="E10" s="50"/>
      <c r="F10" s="50"/>
      <c r="G10" s="49"/>
      <c r="H10" s="49"/>
      <c r="I10" s="49"/>
      <c r="J10" s="49"/>
      <c r="K10" s="49"/>
      <c r="L10" s="49"/>
      <c r="M10" s="49"/>
      <c r="N10" s="49"/>
      <c r="O10" s="30">
        <v>6</v>
      </c>
      <c r="P10" s="1"/>
      <c r="Q10" s="1"/>
      <c r="R10" s="1"/>
      <c r="AF10" s="1"/>
      <c r="AG10" s="1"/>
    </row>
    <row r="11" spans="1:33">
      <c r="A11" s="43" t="s">
        <v>91</v>
      </c>
      <c r="B11" s="47">
        <v>6750</v>
      </c>
      <c r="C11" s="48">
        <v>3453</v>
      </c>
      <c r="D11" s="47">
        <f t="shared" si="0"/>
        <v>3297</v>
      </c>
      <c r="E11" s="48">
        <f>(E42-E16-E17)/2</f>
        <v>770.03</v>
      </c>
      <c r="F11" s="48">
        <f>D11-E11</f>
        <v>2526.9700000000003</v>
      </c>
      <c r="G11" s="48">
        <f>(G42-G16-G17)/2</f>
        <v>8</v>
      </c>
      <c r="H11" s="48">
        <f>F11-G11</f>
        <v>2518.9700000000003</v>
      </c>
      <c r="I11" s="48">
        <f>(I42-I16-I17)/2</f>
        <v>67.5</v>
      </c>
      <c r="J11" s="48">
        <f>H11-I11</f>
        <v>2451.4700000000003</v>
      </c>
      <c r="K11" s="48">
        <f>(K42-K16-K17)/2</f>
        <v>7.5</v>
      </c>
      <c r="L11" s="48">
        <f>J11-K11</f>
        <v>2443.9700000000003</v>
      </c>
      <c r="M11" s="48">
        <f>(M42-M16-M17)/2</f>
        <v>8</v>
      </c>
      <c r="N11" s="48">
        <f>L11-M11</f>
        <v>2435.9700000000003</v>
      </c>
      <c r="O11" s="30">
        <v>6</v>
      </c>
      <c r="P11" s="1"/>
      <c r="Q11" s="1"/>
      <c r="R11" s="1"/>
      <c r="AF11" s="1"/>
      <c r="AG11" s="1"/>
    </row>
    <row r="12" spans="1:33" s="12" customFormat="1">
      <c r="A12" s="66" t="s">
        <v>4</v>
      </c>
      <c r="B12" s="51">
        <v>15700</v>
      </c>
      <c r="C12" s="52">
        <v>5177</v>
      </c>
      <c r="D12" s="51">
        <f t="shared" si="0"/>
        <v>10523</v>
      </c>
      <c r="E12" s="52"/>
      <c r="F12" s="50">
        <f t="shared" ref="F12:H36" si="1">D12-E12</f>
        <v>10523</v>
      </c>
      <c r="G12" s="52"/>
      <c r="H12" s="52"/>
      <c r="I12" s="52"/>
      <c r="J12" s="52"/>
      <c r="K12" s="52"/>
      <c r="L12" s="52"/>
      <c r="M12" s="52"/>
      <c r="N12" s="52"/>
      <c r="O12" s="41">
        <v>35</v>
      </c>
      <c r="P12" s="11"/>
      <c r="Q12" s="11"/>
      <c r="R12" s="11"/>
      <c r="AF12" s="11"/>
      <c r="AG12" s="11"/>
    </row>
    <row r="13" spans="1:33">
      <c r="A13" s="43" t="s">
        <v>92</v>
      </c>
      <c r="B13" s="47">
        <v>22500</v>
      </c>
      <c r="C13" s="48">
        <v>11455</v>
      </c>
      <c r="D13" s="47">
        <f t="shared" si="0"/>
        <v>11045</v>
      </c>
      <c r="E13" s="48"/>
      <c r="F13" s="48">
        <f t="shared" si="1"/>
        <v>11045</v>
      </c>
      <c r="G13" s="48"/>
      <c r="H13" s="48"/>
      <c r="I13" s="48"/>
      <c r="J13" s="48"/>
      <c r="K13" s="48"/>
      <c r="L13" s="48"/>
      <c r="M13" s="48"/>
      <c r="N13" s="48"/>
      <c r="O13" s="30">
        <v>6</v>
      </c>
      <c r="P13" s="1"/>
      <c r="Q13" s="1"/>
      <c r="R13" s="1"/>
      <c r="AF13" s="1"/>
      <c r="AG13" s="1"/>
    </row>
    <row r="14" spans="1:33">
      <c r="A14" s="43" t="s">
        <v>93</v>
      </c>
      <c r="B14" s="47">
        <v>6750</v>
      </c>
      <c r="C14" s="48">
        <v>3394</v>
      </c>
      <c r="D14" s="47">
        <f t="shared" si="0"/>
        <v>3356</v>
      </c>
      <c r="E14" s="48">
        <f>(E42-E16-E17)/2</f>
        <v>770.03</v>
      </c>
      <c r="F14" s="48">
        <f t="shared" si="1"/>
        <v>2585.9700000000003</v>
      </c>
      <c r="G14" s="48">
        <f>(G42-G16-G17)/2</f>
        <v>8</v>
      </c>
      <c r="H14" s="48">
        <f>F14-G14</f>
        <v>2577.9700000000003</v>
      </c>
      <c r="I14" s="48">
        <f>(I42-I16-I17)/2</f>
        <v>67.5</v>
      </c>
      <c r="J14" s="48">
        <f>H14-I14</f>
        <v>2510.4700000000003</v>
      </c>
      <c r="K14" s="48">
        <f>(K42-K16-K17)/2</f>
        <v>7.5</v>
      </c>
      <c r="L14" s="48">
        <f>J14-K14</f>
        <v>2502.9700000000003</v>
      </c>
      <c r="M14" s="48">
        <f>(M42-M16-M17)/2</f>
        <v>8</v>
      </c>
      <c r="N14" s="48">
        <f>L14-M14</f>
        <v>2494.9700000000003</v>
      </c>
      <c r="O14" s="30">
        <v>6</v>
      </c>
      <c r="P14" s="1"/>
      <c r="Q14" s="1"/>
      <c r="R14" s="1"/>
      <c r="AF14" s="1"/>
      <c r="AG14" s="1"/>
    </row>
    <row r="15" spans="1:33" s="12" customFormat="1">
      <c r="A15" s="66" t="s">
        <v>5</v>
      </c>
      <c r="B15" s="51">
        <v>15700</v>
      </c>
      <c r="C15" s="52">
        <v>5177</v>
      </c>
      <c r="D15" s="51">
        <f t="shared" si="0"/>
        <v>10523</v>
      </c>
      <c r="E15" s="52"/>
      <c r="F15" s="50">
        <f t="shared" si="1"/>
        <v>10523</v>
      </c>
      <c r="G15" s="52"/>
      <c r="H15" s="52"/>
      <c r="I15" s="52"/>
      <c r="J15" s="52"/>
      <c r="K15" s="52"/>
      <c r="L15" s="52"/>
      <c r="M15" s="52"/>
      <c r="N15" s="52"/>
      <c r="O15" s="41">
        <v>35</v>
      </c>
      <c r="P15" s="11"/>
      <c r="Q15" s="11"/>
      <c r="R15" s="11"/>
      <c r="AF15" s="11"/>
      <c r="AG15" s="11"/>
    </row>
    <row r="16" spans="1:33">
      <c r="A16" s="43" t="s">
        <v>146</v>
      </c>
      <c r="B16" s="47">
        <v>9000</v>
      </c>
      <c r="C16" s="48">
        <v>3521</v>
      </c>
      <c r="D16" s="47">
        <f t="shared" si="0"/>
        <v>5479</v>
      </c>
      <c r="E16" s="48">
        <f>E48+E158</f>
        <v>618</v>
      </c>
      <c r="F16" s="48">
        <f t="shared" si="1"/>
        <v>4861</v>
      </c>
      <c r="G16" s="48">
        <f>G48+G158</f>
        <v>16</v>
      </c>
      <c r="H16" s="48">
        <f t="shared" si="1"/>
        <v>4845</v>
      </c>
      <c r="I16" s="48">
        <f>I48+I158</f>
        <v>24</v>
      </c>
      <c r="J16" s="48">
        <f t="shared" ref="J16:J17" si="2">H16-I16</f>
        <v>4821</v>
      </c>
      <c r="K16" s="48">
        <f>K48+K158</f>
        <v>128.5</v>
      </c>
      <c r="L16" s="48">
        <f t="shared" ref="L16:L17" si="3">J16-K16</f>
        <v>4692.5</v>
      </c>
      <c r="M16" s="48">
        <f>M48+M158</f>
        <v>11</v>
      </c>
      <c r="N16" s="48">
        <f t="shared" ref="N16:N17" si="4">L16-M16</f>
        <v>4681.5</v>
      </c>
      <c r="O16" s="30">
        <v>6</v>
      </c>
      <c r="P16" s="1"/>
      <c r="Q16" s="1"/>
      <c r="R16" s="1"/>
      <c r="AF16" s="1"/>
      <c r="AG16" s="1"/>
    </row>
    <row r="17" spans="1:33">
      <c r="A17" s="43" t="s">
        <v>133</v>
      </c>
      <c r="B17" s="47">
        <v>9000</v>
      </c>
      <c r="C17" s="48">
        <v>5493</v>
      </c>
      <c r="D17" s="47">
        <f t="shared" si="0"/>
        <v>3507</v>
      </c>
      <c r="E17" s="48">
        <f>E66+E79+E168</f>
        <v>1746.5</v>
      </c>
      <c r="F17" s="48">
        <f t="shared" si="1"/>
        <v>1760.5</v>
      </c>
      <c r="G17" s="48">
        <f>G66+G79+G168</f>
        <v>150</v>
      </c>
      <c r="H17" s="48">
        <f t="shared" si="1"/>
        <v>1610.5</v>
      </c>
      <c r="I17" s="48">
        <f>I66+I79+I168</f>
        <v>358</v>
      </c>
      <c r="J17" s="48">
        <f t="shared" si="2"/>
        <v>1252.5</v>
      </c>
      <c r="K17" s="48">
        <f>K66+K79+K168</f>
        <v>88</v>
      </c>
      <c r="L17" s="48">
        <f t="shared" si="3"/>
        <v>1164.5</v>
      </c>
      <c r="M17" s="48">
        <f>M66+M79+M168</f>
        <v>86</v>
      </c>
      <c r="N17" s="48">
        <f t="shared" si="4"/>
        <v>1078.5</v>
      </c>
      <c r="O17" s="30">
        <v>6</v>
      </c>
      <c r="P17" s="1"/>
      <c r="Q17" s="1"/>
      <c r="R17" s="1"/>
      <c r="AF17" s="1"/>
      <c r="AG17" s="1"/>
    </row>
    <row r="18" spans="1:33" ht="15.75">
      <c r="A18" s="65" t="s">
        <v>6</v>
      </c>
      <c r="B18" s="47"/>
      <c r="C18" s="48"/>
      <c r="D18" s="53"/>
      <c r="E18" s="50"/>
      <c r="F18" s="50"/>
      <c r="G18" s="50"/>
      <c r="H18" s="48"/>
      <c r="I18" s="50"/>
      <c r="J18" s="48"/>
      <c r="K18" s="50"/>
      <c r="L18" s="48"/>
      <c r="M18" s="50"/>
      <c r="N18" s="48"/>
      <c r="O18" s="30"/>
      <c r="P18" s="1"/>
      <c r="Q18" s="1"/>
      <c r="R18" s="1"/>
      <c r="AF18" s="1"/>
      <c r="AG18" s="1"/>
    </row>
    <row r="19" spans="1:33">
      <c r="A19" s="43" t="s">
        <v>90</v>
      </c>
      <c r="B19" s="47">
        <v>11250</v>
      </c>
      <c r="C19" s="48">
        <v>9436</v>
      </c>
      <c r="D19" s="47">
        <f t="shared" ref="D19:D24" si="5">B19-C19</f>
        <v>1814</v>
      </c>
      <c r="E19" s="48">
        <f>E21/2</f>
        <v>1381.59</v>
      </c>
      <c r="F19" s="48">
        <f t="shared" si="1"/>
        <v>432.41000000000008</v>
      </c>
      <c r="G19" s="48">
        <f>G21/2</f>
        <v>40</v>
      </c>
      <c r="H19" s="48">
        <f>F19-G19</f>
        <v>392.41000000000008</v>
      </c>
      <c r="I19" s="48">
        <f>I21/2</f>
        <v>316.45</v>
      </c>
      <c r="J19" s="48">
        <f>H19-I19</f>
        <v>75.960000000000093</v>
      </c>
      <c r="K19" s="48">
        <f>K21/2</f>
        <v>157</v>
      </c>
      <c r="L19" s="48">
        <f>J19-K19</f>
        <v>-81.039999999999907</v>
      </c>
      <c r="M19" s="48">
        <f>M21/2</f>
        <v>40.5</v>
      </c>
      <c r="N19" s="48">
        <f>L19-M19</f>
        <v>-121.53999999999991</v>
      </c>
      <c r="O19" s="30">
        <v>6</v>
      </c>
      <c r="P19" s="1"/>
      <c r="Q19" s="1"/>
      <c r="R19" s="1"/>
      <c r="AF19" s="1"/>
      <c r="AG19" s="1"/>
    </row>
    <row r="20" spans="1:33">
      <c r="A20" s="43" t="s">
        <v>91</v>
      </c>
      <c r="B20" s="47">
        <v>11250</v>
      </c>
      <c r="C20" s="48">
        <v>7887</v>
      </c>
      <c r="D20" s="47">
        <f t="shared" si="5"/>
        <v>3363</v>
      </c>
      <c r="E20" s="48">
        <f>E21/2</f>
        <v>1381.59</v>
      </c>
      <c r="F20" s="48">
        <f t="shared" si="1"/>
        <v>1981.41</v>
      </c>
      <c r="G20" s="48">
        <f>G21/2</f>
        <v>40</v>
      </c>
      <c r="H20" s="48">
        <f t="shared" ref="H20:H36" si="6">F20-G20</f>
        <v>1941.41</v>
      </c>
      <c r="I20" s="48">
        <f>I21/2</f>
        <v>316.45</v>
      </c>
      <c r="J20" s="48">
        <f t="shared" ref="J20:J36" si="7">H20-I20</f>
        <v>1624.96</v>
      </c>
      <c r="K20" s="48">
        <f>K21/2</f>
        <v>157</v>
      </c>
      <c r="L20" s="48">
        <f t="shared" ref="L20:L36" si="8">J20-K20</f>
        <v>1467.96</v>
      </c>
      <c r="M20" s="48">
        <f>M21/2</f>
        <v>40.5</v>
      </c>
      <c r="N20" s="48">
        <f t="shared" ref="N20:N36" si="9">L20-M20</f>
        <v>1427.46</v>
      </c>
      <c r="O20" s="30">
        <v>6</v>
      </c>
      <c r="P20" s="1"/>
      <c r="Q20" s="1"/>
      <c r="R20" s="1"/>
      <c r="AF20" s="1"/>
      <c r="AG20" s="1"/>
    </row>
    <row r="21" spans="1:33" s="12" customFormat="1">
      <c r="A21" s="66" t="s">
        <v>4</v>
      </c>
      <c r="B21" s="51">
        <v>22500</v>
      </c>
      <c r="C21" s="52">
        <v>18346</v>
      </c>
      <c r="D21" s="51">
        <f t="shared" si="5"/>
        <v>4154</v>
      </c>
      <c r="E21" s="52">
        <f>E44/2</f>
        <v>2763.18</v>
      </c>
      <c r="F21" s="50">
        <f t="shared" si="1"/>
        <v>1390.8200000000002</v>
      </c>
      <c r="G21" s="52">
        <f>G44/2</f>
        <v>80</v>
      </c>
      <c r="H21" s="52">
        <f t="shared" si="6"/>
        <v>1310.8200000000002</v>
      </c>
      <c r="I21" s="52">
        <f>I44/2</f>
        <v>632.9</v>
      </c>
      <c r="J21" s="52">
        <f t="shared" si="7"/>
        <v>677.92000000000019</v>
      </c>
      <c r="K21" s="52">
        <f>K44/2</f>
        <v>314</v>
      </c>
      <c r="L21" s="52">
        <f t="shared" si="8"/>
        <v>363.92000000000019</v>
      </c>
      <c r="M21" s="52">
        <f>M44/2</f>
        <v>81</v>
      </c>
      <c r="N21" s="52">
        <f t="shared" si="9"/>
        <v>282.92000000000019</v>
      </c>
      <c r="O21" s="41">
        <v>35</v>
      </c>
      <c r="P21" s="11"/>
      <c r="Q21" s="11"/>
      <c r="R21" s="11"/>
      <c r="AF21" s="11"/>
      <c r="AG21" s="11"/>
    </row>
    <row r="22" spans="1:33">
      <c r="A22" s="43" t="s">
        <v>92</v>
      </c>
      <c r="B22" s="47">
        <v>11250</v>
      </c>
      <c r="C22" s="48">
        <v>9564</v>
      </c>
      <c r="D22" s="47">
        <f t="shared" si="5"/>
        <v>1686</v>
      </c>
      <c r="E22" s="48">
        <f>E24/2</f>
        <v>1381.59</v>
      </c>
      <c r="F22" s="48">
        <f t="shared" si="1"/>
        <v>304.41000000000008</v>
      </c>
      <c r="G22" s="48">
        <f>G24/2</f>
        <v>40</v>
      </c>
      <c r="H22" s="48">
        <f t="shared" si="6"/>
        <v>264.41000000000008</v>
      </c>
      <c r="I22" s="48">
        <f>I24/2</f>
        <v>316.45</v>
      </c>
      <c r="J22" s="48">
        <f t="shared" si="7"/>
        <v>-52.039999999999907</v>
      </c>
      <c r="K22" s="48">
        <f>K24/2</f>
        <v>157</v>
      </c>
      <c r="L22" s="48">
        <f t="shared" si="8"/>
        <v>-209.03999999999991</v>
      </c>
      <c r="M22" s="48">
        <f>M24/2</f>
        <v>40.5</v>
      </c>
      <c r="N22" s="48">
        <f t="shared" si="9"/>
        <v>-249.53999999999991</v>
      </c>
      <c r="O22" s="30">
        <v>6</v>
      </c>
      <c r="P22" s="1"/>
      <c r="Q22" s="1"/>
      <c r="R22" s="1"/>
      <c r="AF22" s="1"/>
      <c r="AG22" s="1"/>
    </row>
    <row r="23" spans="1:33">
      <c r="A23" s="43" t="s">
        <v>93</v>
      </c>
      <c r="B23" s="47">
        <v>11250</v>
      </c>
      <c r="C23" s="48">
        <v>7828</v>
      </c>
      <c r="D23" s="47">
        <f t="shared" si="5"/>
        <v>3422</v>
      </c>
      <c r="E23" s="48">
        <f>E24/2</f>
        <v>1381.59</v>
      </c>
      <c r="F23" s="48">
        <f t="shared" si="1"/>
        <v>2040.41</v>
      </c>
      <c r="G23" s="48">
        <f>G24/2</f>
        <v>40</v>
      </c>
      <c r="H23" s="48">
        <f t="shared" si="6"/>
        <v>2000.41</v>
      </c>
      <c r="I23" s="48">
        <f>I24/2</f>
        <v>316.45</v>
      </c>
      <c r="J23" s="48">
        <f t="shared" si="7"/>
        <v>1683.96</v>
      </c>
      <c r="K23" s="48">
        <f>K24/2</f>
        <v>157</v>
      </c>
      <c r="L23" s="48">
        <f t="shared" si="8"/>
        <v>1526.96</v>
      </c>
      <c r="M23" s="48">
        <f>M24/2</f>
        <v>40.5</v>
      </c>
      <c r="N23" s="48">
        <f t="shared" si="9"/>
        <v>1486.46</v>
      </c>
      <c r="O23" s="30">
        <v>6</v>
      </c>
      <c r="P23" s="1"/>
      <c r="Q23" s="1"/>
      <c r="R23" s="1"/>
      <c r="AF23" s="1"/>
      <c r="AG23" s="1"/>
    </row>
    <row r="24" spans="1:33" s="12" customFormat="1">
      <c r="A24" s="66" t="s">
        <v>5</v>
      </c>
      <c r="B24" s="51">
        <v>22500</v>
      </c>
      <c r="C24" s="52">
        <v>18186</v>
      </c>
      <c r="D24" s="51">
        <f t="shared" si="5"/>
        <v>4314</v>
      </c>
      <c r="E24" s="52">
        <f>E44/2</f>
        <v>2763.18</v>
      </c>
      <c r="F24" s="50">
        <f t="shared" si="1"/>
        <v>1550.8200000000002</v>
      </c>
      <c r="G24" s="52">
        <f>G44/2</f>
        <v>80</v>
      </c>
      <c r="H24" s="52">
        <f t="shared" si="6"/>
        <v>1470.8200000000002</v>
      </c>
      <c r="I24" s="52">
        <f>I44/2</f>
        <v>632.9</v>
      </c>
      <c r="J24" s="52">
        <f t="shared" si="7"/>
        <v>837.92000000000019</v>
      </c>
      <c r="K24" s="52">
        <f>K44/2</f>
        <v>314</v>
      </c>
      <c r="L24" s="52">
        <f t="shared" si="8"/>
        <v>523.92000000000019</v>
      </c>
      <c r="M24" s="52">
        <f>M44/2</f>
        <v>81</v>
      </c>
      <c r="N24" s="52">
        <f t="shared" si="9"/>
        <v>442.92000000000019</v>
      </c>
      <c r="O24" s="41">
        <v>35</v>
      </c>
      <c r="P24" s="11"/>
      <c r="Q24" s="11"/>
      <c r="R24" s="11"/>
      <c r="AF24" s="11"/>
      <c r="AG24" s="11"/>
    </row>
    <row r="25" spans="1:33" ht="15.75">
      <c r="A25" s="65" t="s">
        <v>7</v>
      </c>
      <c r="B25" s="47"/>
      <c r="C25" s="50"/>
      <c r="D25" s="53"/>
      <c r="E25" s="50"/>
      <c r="F25" s="50"/>
      <c r="G25" s="50"/>
      <c r="H25" s="48">
        <f t="shared" si="6"/>
        <v>0</v>
      </c>
      <c r="I25" s="50"/>
      <c r="J25" s="48">
        <f t="shared" si="7"/>
        <v>0</v>
      </c>
      <c r="K25" s="50"/>
      <c r="L25" s="48">
        <f t="shared" si="8"/>
        <v>0</v>
      </c>
      <c r="M25" s="50"/>
      <c r="N25" s="48">
        <f t="shared" si="9"/>
        <v>0</v>
      </c>
      <c r="O25" s="30"/>
      <c r="P25" s="1"/>
      <c r="Q25" s="1"/>
      <c r="R25" s="1"/>
      <c r="AF25" s="1"/>
      <c r="AG25" s="1"/>
    </row>
    <row r="26" spans="1:33">
      <c r="A26" s="43" t="s">
        <v>90</v>
      </c>
      <c r="B26" s="47">
        <v>11250</v>
      </c>
      <c r="C26" s="48">
        <v>4115</v>
      </c>
      <c r="D26" s="47">
        <f t="shared" ref="D26:D36" si="10">B26-C26</f>
        <v>7135</v>
      </c>
      <c r="E26" s="48">
        <f>E28/2</f>
        <v>2033.9749999999999</v>
      </c>
      <c r="F26" s="48">
        <f t="shared" si="1"/>
        <v>5101.0249999999996</v>
      </c>
      <c r="G26" s="48">
        <f>G28/2</f>
        <v>26.5</v>
      </c>
      <c r="H26" s="48">
        <f t="shared" si="6"/>
        <v>5074.5249999999996</v>
      </c>
      <c r="I26" s="48">
        <f>I28/2</f>
        <v>59</v>
      </c>
      <c r="J26" s="48">
        <f t="shared" si="7"/>
        <v>5015.5249999999996</v>
      </c>
      <c r="K26" s="48">
        <f>K28/2</f>
        <v>68</v>
      </c>
      <c r="L26" s="48">
        <f t="shared" si="8"/>
        <v>4947.5249999999996</v>
      </c>
      <c r="M26" s="48">
        <f>M28/2</f>
        <v>78.75</v>
      </c>
      <c r="N26" s="48">
        <f t="shared" si="9"/>
        <v>4868.7749999999996</v>
      </c>
      <c r="O26" s="30">
        <v>6</v>
      </c>
      <c r="P26" s="1"/>
      <c r="Q26" s="1"/>
      <c r="R26" s="1"/>
      <c r="AF26" s="1"/>
      <c r="AG26" s="1"/>
    </row>
    <row r="27" spans="1:33">
      <c r="A27" s="43" t="s">
        <v>91</v>
      </c>
      <c r="B27" s="47">
        <v>11250</v>
      </c>
      <c r="C27" s="48">
        <v>4115</v>
      </c>
      <c r="D27" s="47">
        <f t="shared" si="10"/>
        <v>7135</v>
      </c>
      <c r="E27" s="48">
        <f>E28/2</f>
        <v>2033.9749999999999</v>
      </c>
      <c r="F27" s="48">
        <f t="shared" si="1"/>
        <v>5101.0249999999996</v>
      </c>
      <c r="G27" s="48">
        <f>G28/2</f>
        <v>26.5</v>
      </c>
      <c r="H27" s="48">
        <f t="shared" si="6"/>
        <v>5074.5249999999996</v>
      </c>
      <c r="I27" s="48">
        <f>I28/2</f>
        <v>59</v>
      </c>
      <c r="J27" s="48">
        <f t="shared" si="7"/>
        <v>5015.5249999999996</v>
      </c>
      <c r="K27" s="48">
        <f>K28/2</f>
        <v>68</v>
      </c>
      <c r="L27" s="48">
        <f t="shared" si="8"/>
        <v>4947.5249999999996</v>
      </c>
      <c r="M27" s="48">
        <f>M28/2</f>
        <v>78.75</v>
      </c>
      <c r="N27" s="48">
        <f t="shared" si="9"/>
        <v>4868.7749999999996</v>
      </c>
      <c r="O27" s="30">
        <v>6</v>
      </c>
      <c r="P27" s="1"/>
      <c r="Q27" s="1"/>
      <c r="R27" s="1"/>
      <c r="AF27" s="1"/>
      <c r="AG27" s="1"/>
    </row>
    <row r="28" spans="1:33" s="14" customFormat="1">
      <c r="A28" s="66" t="s">
        <v>4</v>
      </c>
      <c r="B28" s="51">
        <v>22500</v>
      </c>
      <c r="C28" s="52">
        <v>8230</v>
      </c>
      <c r="D28" s="51">
        <f t="shared" si="10"/>
        <v>14270</v>
      </c>
      <c r="E28" s="52">
        <f>E45/2</f>
        <v>4067.95</v>
      </c>
      <c r="F28" s="50">
        <f t="shared" si="1"/>
        <v>10202.049999999999</v>
      </c>
      <c r="G28" s="52">
        <f>G45/2</f>
        <v>53</v>
      </c>
      <c r="H28" s="52">
        <f t="shared" si="6"/>
        <v>10149.049999999999</v>
      </c>
      <c r="I28" s="52">
        <f>I45/2</f>
        <v>118</v>
      </c>
      <c r="J28" s="52">
        <f t="shared" si="7"/>
        <v>10031.049999999999</v>
      </c>
      <c r="K28" s="52">
        <f>K45/2</f>
        <v>136</v>
      </c>
      <c r="L28" s="52">
        <f t="shared" si="8"/>
        <v>9895.0499999999993</v>
      </c>
      <c r="M28" s="52">
        <f>M45/2</f>
        <v>157.5</v>
      </c>
      <c r="N28" s="52">
        <f t="shared" si="9"/>
        <v>9737.5499999999993</v>
      </c>
      <c r="O28" s="41">
        <v>35</v>
      </c>
      <c r="P28" s="13"/>
      <c r="Q28" s="13"/>
      <c r="R28" s="13"/>
      <c r="AF28" s="13"/>
      <c r="AG28" s="13"/>
    </row>
    <row r="29" spans="1:33">
      <c r="A29" s="43" t="s">
        <v>92</v>
      </c>
      <c r="B29" s="47">
        <v>11250</v>
      </c>
      <c r="C29" s="48">
        <v>4115</v>
      </c>
      <c r="D29" s="47">
        <f t="shared" si="10"/>
        <v>7135</v>
      </c>
      <c r="E29" s="48">
        <f>E31/2</f>
        <v>2033.9749999999999</v>
      </c>
      <c r="F29" s="48">
        <f t="shared" si="1"/>
        <v>5101.0249999999996</v>
      </c>
      <c r="G29" s="48">
        <f>G31/2</f>
        <v>26.5</v>
      </c>
      <c r="H29" s="48">
        <f t="shared" si="6"/>
        <v>5074.5249999999996</v>
      </c>
      <c r="I29" s="48">
        <f>I31/2</f>
        <v>59</v>
      </c>
      <c r="J29" s="48">
        <f t="shared" si="7"/>
        <v>5015.5249999999996</v>
      </c>
      <c r="K29" s="48">
        <f>K31/2</f>
        <v>68</v>
      </c>
      <c r="L29" s="48">
        <f t="shared" si="8"/>
        <v>4947.5249999999996</v>
      </c>
      <c r="M29" s="48">
        <f>M31/2</f>
        <v>78.75</v>
      </c>
      <c r="N29" s="48">
        <f t="shared" si="9"/>
        <v>4868.7749999999996</v>
      </c>
      <c r="O29" s="30">
        <v>6</v>
      </c>
      <c r="P29" s="1"/>
      <c r="Q29" s="1"/>
      <c r="R29" s="1"/>
      <c r="AF29" s="1"/>
      <c r="AG29" s="1"/>
    </row>
    <row r="30" spans="1:33">
      <c r="A30" s="43" t="s">
        <v>93</v>
      </c>
      <c r="B30" s="47">
        <v>11250</v>
      </c>
      <c r="C30" s="48">
        <v>4115</v>
      </c>
      <c r="D30" s="47">
        <f t="shared" si="10"/>
        <v>7135</v>
      </c>
      <c r="E30" s="48">
        <f>E31/2</f>
        <v>2033.9749999999999</v>
      </c>
      <c r="F30" s="48">
        <f t="shared" si="1"/>
        <v>5101.0249999999996</v>
      </c>
      <c r="G30" s="48">
        <f>G31/2</f>
        <v>26.5</v>
      </c>
      <c r="H30" s="48">
        <f t="shared" si="6"/>
        <v>5074.5249999999996</v>
      </c>
      <c r="I30" s="48">
        <f>I31/2</f>
        <v>59</v>
      </c>
      <c r="J30" s="48">
        <f t="shared" si="7"/>
        <v>5015.5249999999996</v>
      </c>
      <c r="K30" s="48">
        <f>K31/2</f>
        <v>68</v>
      </c>
      <c r="L30" s="48">
        <f t="shared" si="8"/>
        <v>4947.5249999999996</v>
      </c>
      <c r="M30" s="48">
        <f>M31/2</f>
        <v>78.75</v>
      </c>
      <c r="N30" s="48">
        <f t="shared" si="9"/>
        <v>4868.7749999999996</v>
      </c>
      <c r="O30" s="30">
        <v>6</v>
      </c>
      <c r="P30" s="1"/>
      <c r="Q30" s="1"/>
      <c r="R30" s="1"/>
      <c r="AF30" s="1"/>
      <c r="AG30" s="1"/>
    </row>
    <row r="31" spans="1:33" s="12" customFormat="1">
      <c r="A31" s="66" t="s">
        <v>5</v>
      </c>
      <c r="B31" s="51">
        <v>22500</v>
      </c>
      <c r="C31" s="52">
        <v>8230</v>
      </c>
      <c r="D31" s="51">
        <f t="shared" si="10"/>
        <v>14270</v>
      </c>
      <c r="E31" s="52">
        <f>E45/2</f>
        <v>4067.95</v>
      </c>
      <c r="F31" s="50">
        <f t="shared" si="1"/>
        <v>10202.049999999999</v>
      </c>
      <c r="G31" s="52">
        <f>G45/2</f>
        <v>53</v>
      </c>
      <c r="H31" s="52">
        <f t="shared" si="6"/>
        <v>10149.049999999999</v>
      </c>
      <c r="I31" s="52">
        <f>I45/2</f>
        <v>118</v>
      </c>
      <c r="J31" s="52">
        <f t="shared" si="7"/>
        <v>10031.049999999999</v>
      </c>
      <c r="K31" s="52">
        <f>K45/2</f>
        <v>136</v>
      </c>
      <c r="L31" s="52">
        <f t="shared" si="8"/>
        <v>9895.0499999999993</v>
      </c>
      <c r="M31" s="52">
        <f>M45/2</f>
        <v>157.5</v>
      </c>
      <c r="N31" s="52">
        <f t="shared" si="9"/>
        <v>9737.5499999999993</v>
      </c>
      <c r="O31" s="41">
        <v>35</v>
      </c>
      <c r="P31" s="11"/>
      <c r="Q31" s="11"/>
      <c r="R31" s="11"/>
      <c r="AF31" s="11"/>
      <c r="AG31" s="11"/>
    </row>
    <row r="32" spans="1:33">
      <c r="A32" s="43" t="s">
        <v>94</v>
      </c>
      <c r="B32" s="47">
        <v>11250</v>
      </c>
      <c r="C32" s="48">
        <v>7500</v>
      </c>
      <c r="D32" s="47">
        <f t="shared" si="10"/>
        <v>3750</v>
      </c>
      <c r="E32" s="50"/>
      <c r="F32" s="48">
        <f t="shared" si="1"/>
        <v>3750</v>
      </c>
      <c r="G32" s="50"/>
      <c r="H32" s="48">
        <f t="shared" si="6"/>
        <v>3750</v>
      </c>
      <c r="I32" s="50"/>
      <c r="J32" s="48">
        <f t="shared" si="7"/>
        <v>3750</v>
      </c>
      <c r="K32" s="50"/>
      <c r="L32" s="48">
        <f t="shared" si="8"/>
        <v>3750</v>
      </c>
      <c r="M32" s="50"/>
      <c r="N32" s="48">
        <f t="shared" si="9"/>
        <v>3750</v>
      </c>
      <c r="O32" s="30">
        <v>6</v>
      </c>
      <c r="P32" s="1"/>
      <c r="Q32" s="1"/>
      <c r="R32" s="1"/>
      <c r="AF32" s="1"/>
      <c r="AG32" s="1"/>
    </row>
    <row r="33" spans="1:33">
      <c r="A33" s="43" t="s">
        <v>95</v>
      </c>
      <c r="B33" s="47">
        <v>11250</v>
      </c>
      <c r="C33" s="48">
        <v>7500</v>
      </c>
      <c r="D33" s="47">
        <f t="shared" si="10"/>
        <v>3750</v>
      </c>
      <c r="E33" s="50"/>
      <c r="F33" s="48">
        <f t="shared" si="1"/>
        <v>3750</v>
      </c>
      <c r="G33" s="50"/>
      <c r="H33" s="48">
        <f t="shared" si="6"/>
        <v>3750</v>
      </c>
      <c r="I33" s="50"/>
      <c r="J33" s="48">
        <f t="shared" si="7"/>
        <v>3750</v>
      </c>
      <c r="K33" s="50"/>
      <c r="L33" s="48">
        <f t="shared" si="8"/>
        <v>3750</v>
      </c>
      <c r="M33" s="50"/>
      <c r="N33" s="48">
        <f t="shared" si="9"/>
        <v>3750</v>
      </c>
      <c r="O33" s="30">
        <v>6</v>
      </c>
      <c r="P33" s="1"/>
      <c r="Q33" s="1"/>
      <c r="R33" s="1"/>
      <c r="AF33" s="1"/>
      <c r="AG33" s="1"/>
    </row>
    <row r="34" spans="1:33" s="12" customFormat="1">
      <c r="A34" s="66" t="s">
        <v>8</v>
      </c>
      <c r="B34" s="51">
        <v>22500</v>
      </c>
      <c r="C34" s="52">
        <v>15000</v>
      </c>
      <c r="D34" s="51">
        <f t="shared" si="10"/>
        <v>7500</v>
      </c>
      <c r="E34" s="52"/>
      <c r="F34" s="50">
        <f t="shared" si="1"/>
        <v>7500</v>
      </c>
      <c r="G34" s="52"/>
      <c r="H34" s="52">
        <f t="shared" si="6"/>
        <v>7500</v>
      </c>
      <c r="I34" s="52"/>
      <c r="J34" s="52">
        <f t="shared" si="7"/>
        <v>7500</v>
      </c>
      <c r="K34" s="52"/>
      <c r="L34" s="52">
        <f t="shared" si="8"/>
        <v>7500</v>
      </c>
      <c r="M34" s="52"/>
      <c r="N34" s="52">
        <f t="shared" si="9"/>
        <v>7500</v>
      </c>
      <c r="O34" s="41">
        <v>35</v>
      </c>
      <c r="P34" s="11"/>
      <c r="Q34" s="11"/>
      <c r="R34" s="11"/>
      <c r="AF34" s="11"/>
      <c r="AG34" s="11"/>
    </row>
    <row r="35" spans="1:33">
      <c r="A35" s="43" t="s">
        <v>133</v>
      </c>
      <c r="B35" s="47">
        <v>14400</v>
      </c>
      <c r="C35" s="48">
        <v>4950</v>
      </c>
      <c r="D35" s="47">
        <f t="shared" si="10"/>
        <v>9450</v>
      </c>
      <c r="E35" s="48">
        <f>E238+E254+E429+E483+E497</f>
        <v>5323.9</v>
      </c>
      <c r="F35" s="48">
        <f t="shared" si="1"/>
        <v>4126.1000000000004</v>
      </c>
      <c r="G35" s="48">
        <f>G238+G254+G429+G483+G497</f>
        <v>106</v>
      </c>
      <c r="H35" s="48">
        <f t="shared" si="6"/>
        <v>4020.1000000000004</v>
      </c>
      <c r="I35" s="48">
        <f>I238+I254+I429+I483+I497</f>
        <v>181</v>
      </c>
      <c r="J35" s="48">
        <f t="shared" si="7"/>
        <v>3839.1000000000004</v>
      </c>
      <c r="K35" s="48">
        <f>K238+K254+K429+K483+K497</f>
        <v>234</v>
      </c>
      <c r="L35" s="48">
        <f t="shared" si="8"/>
        <v>3605.1000000000004</v>
      </c>
      <c r="M35" s="48">
        <f>M238+M254+M429+M483+M497</f>
        <v>190</v>
      </c>
      <c r="N35" s="48">
        <f t="shared" si="9"/>
        <v>3415.1000000000004</v>
      </c>
      <c r="O35" s="30">
        <v>6</v>
      </c>
      <c r="P35" s="1"/>
      <c r="Q35" s="1"/>
      <c r="R35" s="1"/>
      <c r="AF35" s="1"/>
      <c r="AG35" s="1"/>
    </row>
    <row r="36" spans="1:33">
      <c r="A36" s="43" t="s">
        <v>134</v>
      </c>
      <c r="B36" s="47">
        <v>14400</v>
      </c>
      <c r="C36" s="48">
        <v>7400</v>
      </c>
      <c r="D36" s="47">
        <f t="shared" si="10"/>
        <v>7000</v>
      </c>
      <c r="E36" s="48">
        <f>E217+E229+E484+E488</f>
        <v>917</v>
      </c>
      <c r="F36" s="48">
        <f t="shared" si="1"/>
        <v>6083</v>
      </c>
      <c r="G36" s="48">
        <f>G217+G229+G484+G488</f>
        <v>0</v>
      </c>
      <c r="H36" s="48">
        <f t="shared" si="6"/>
        <v>6083</v>
      </c>
      <c r="I36" s="48">
        <f>I217+I229+I484+I488</f>
        <v>40</v>
      </c>
      <c r="J36" s="48">
        <f t="shared" si="7"/>
        <v>6043</v>
      </c>
      <c r="K36" s="48">
        <f>K217+K229+K484+K488</f>
        <v>30</v>
      </c>
      <c r="L36" s="48">
        <f t="shared" si="8"/>
        <v>6013</v>
      </c>
      <c r="M36" s="48">
        <f>M217+M229+M484+M488</f>
        <v>75</v>
      </c>
      <c r="N36" s="48">
        <f t="shared" si="9"/>
        <v>5938</v>
      </c>
      <c r="O36" s="30">
        <v>6</v>
      </c>
      <c r="P36" s="1"/>
      <c r="Q36" s="1"/>
      <c r="R36" s="1"/>
      <c r="AF36" s="1"/>
      <c r="AG36" s="1"/>
    </row>
    <row r="37" spans="1:33" hidden="1">
      <c r="A37" s="43" t="s">
        <v>147</v>
      </c>
      <c r="B37" s="53"/>
      <c r="C37" s="47">
        <f>C11+C14+C16+C17</f>
        <v>15861</v>
      </c>
      <c r="D37" s="53"/>
      <c r="E37" s="50"/>
      <c r="F37" s="50"/>
      <c r="G37" s="50"/>
      <c r="H37" s="49"/>
      <c r="I37" s="50"/>
      <c r="J37" s="49"/>
      <c r="K37" s="50"/>
      <c r="L37" s="49"/>
      <c r="M37" s="50"/>
      <c r="N37" s="49"/>
      <c r="O37" s="30">
        <v>6</v>
      </c>
      <c r="P37" s="1"/>
      <c r="Q37" s="1"/>
      <c r="R37" s="1"/>
      <c r="AF37" s="1"/>
      <c r="AG37" s="1"/>
    </row>
    <row r="38" spans="1:33" hidden="1">
      <c r="A38" s="67" t="s">
        <v>135</v>
      </c>
      <c r="B38" s="53"/>
      <c r="C38" s="47">
        <v>28600</v>
      </c>
      <c r="D38" s="53"/>
      <c r="E38" s="50"/>
      <c r="F38" s="50"/>
      <c r="G38" s="50"/>
      <c r="H38" s="49"/>
      <c r="I38" s="50"/>
      <c r="J38" s="49"/>
      <c r="K38" s="50"/>
      <c r="L38" s="49"/>
      <c r="M38" s="50"/>
      <c r="N38" s="49"/>
      <c r="O38" s="30">
        <v>6</v>
      </c>
      <c r="P38" s="1"/>
      <c r="Q38" s="1"/>
      <c r="R38" s="1"/>
      <c r="AF38" s="1"/>
      <c r="AG38" s="1"/>
    </row>
    <row r="39" spans="1:33" hidden="1">
      <c r="A39" s="43" t="s">
        <v>6</v>
      </c>
      <c r="B39" s="53"/>
      <c r="C39" s="47">
        <f>C19+C20+C22+C23</f>
        <v>34715</v>
      </c>
      <c r="D39" s="53"/>
      <c r="E39" s="50"/>
      <c r="F39" s="50"/>
      <c r="G39" s="50"/>
      <c r="H39" s="49"/>
      <c r="I39" s="50"/>
      <c r="J39" s="49"/>
      <c r="K39" s="50"/>
      <c r="L39" s="49"/>
      <c r="M39" s="50"/>
      <c r="N39" s="49"/>
      <c r="O39" s="30">
        <v>6</v>
      </c>
      <c r="P39" s="1"/>
      <c r="Q39" s="1"/>
      <c r="R39" s="1"/>
      <c r="AF39" s="1"/>
      <c r="AG39" s="1"/>
    </row>
    <row r="40" spans="1:33" hidden="1">
      <c r="A40" s="43" t="s">
        <v>137</v>
      </c>
      <c r="B40" s="53"/>
      <c r="C40" s="47">
        <f>C35+C215+C393+C36</f>
        <v>14655</v>
      </c>
      <c r="D40" s="53"/>
      <c r="E40" s="50"/>
      <c r="F40" s="50"/>
      <c r="G40" s="50"/>
      <c r="H40" s="49"/>
      <c r="I40" s="50"/>
      <c r="J40" s="49"/>
      <c r="K40" s="50"/>
      <c r="L40" s="49"/>
      <c r="M40" s="50"/>
      <c r="N40" s="49"/>
      <c r="O40" s="30">
        <v>6</v>
      </c>
      <c r="P40" s="1"/>
      <c r="Q40" s="1"/>
      <c r="R40" s="1"/>
      <c r="AF40" s="1"/>
      <c r="AG40" s="1"/>
    </row>
    <row r="41" spans="1:33" hidden="1">
      <c r="A41" s="67" t="s">
        <v>136</v>
      </c>
      <c r="B41" s="53"/>
      <c r="C41" s="47">
        <v>38400</v>
      </c>
      <c r="D41" s="53"/>
      <c r="E41" s="50"/>
      <c r="F41" s="50"/>
      <c r="G41" s="50"/>
      <c r="H41" s="49"/>
      <c r="I41" s="50"/>
      <c r="J41" s="49"/>
      <c r="K41" s="50"/>
      <c r="L41" s="49"/>
      <c r="M41" s="50"/>
      <c r="N41" s="49"/>
      <c r="O41" s="30">
        <v>6</v>
      </c>
      <c r="P41" s="1"/>
      <c r="Q41" s="1"/>
      <c r="R41" s="1"/>
      <c r="AF41" s="1"/>
      <c r="AG41" s="1"/>
    </row>
    <row r="42" spans="1:33" ht="25.5">
      <c r="A42" s="44" t="s">
        <v>147</v>
      </c>
      <c r="B42" s="53"/>
      <c r="C42" s="48">
        <f>C37</f>
        <v>15861</v>
      </c>
      <c r="D42" s="47"/>
      <c r="E42" s="48">
        <f>E48+E66+E79+E127+E158+E168+E197+E204+E457+E502</f>
        <v>3904.56</v>
      </c>
      <c r="F42" s="48"/>
      <c r="G42" s="48">
        <f>G48+G66+G79+G127+G158+G168+G197+G204+G457+G502</f>
        <v>182</v>
      </c>
      <c r="H42" s="49"/>
      <c r="I42" s="48">
        <f>I48+I66+I79+I127+I158+I168+I197+I204+I457+I502</f>
        <v>517</v>
      </c>
      <c r="J42" s="49"/>
      <c r="K42" s="48">
        <f>K48+K66+K79+K127+K158+K168+K197+K204+K457+K502</f>
        <v>231.5</v>
      </c>
      <c r="L42" s="49"/>
      <c r="M42" s="48">
        <f>M48+M66+M79+M127+M158+M168+M197+M204+M457+M502</f>
        <v>113</v>
      </c>
      <c r="N42" s="49"/>
      <c r="O42" s="30">
        <v>6</v>
      </c>
      <c r="P42" s="1"/>
      <c r="Q42" s="1"/>
      <c r="R42" s="1"/>
      <c r="AF42" s="1"/>
      <c r="AG42" s="1"/>
    </row>
    <row r="43" spans="1:33">
      <c r="A43" s="45" t="s">
        <v>135</v>
      </c>
      <c r="B43" s="53"/>
      <c r="C43" s="47">
        <f>C38</f>
        <v>28600</v>
      </c>
      <c r="D43" s="47"/>
      <c r="E43" s="48"/>
      <c r="F43" s="48"/>
      <c r="G43" s="48"/>
      <c r="H43" s="49"/>
      <c r="I43" s="48"/>
      <c r="J43" s="49"/>
      <c r="K43" s="48"/>
      <c r="L43" s="49"/>
      <c r="M43" s="48"/>
      <c r="N43" s="49"/>
      <c r="O43" s="30">
        <v>6</v>
      </c>
      <c r="P43" s="1"/>
      <c r="Q43" s="1"/>
      <c r="R43" s="1"/>
      <c r="AF43" s="1"/>
      <c r="AG43" s="1"/>
    </row>
    <row r="44" spans="1:33">
      <c r="A44" s="45" t="s">
        <v>6</v>
      </c>
      <c r="B44" s="53"/>
      <c r="C44" s="48">
        <f>C39</f>
        <v>34715</v>
      </c>
      <c r="D44" s="47"/>
      <c r="E44" s="48">
        <f>E103+E110+E86+E185+E188+E191+E194+E270+E279+E286+E441+E451+E453+E485</f>
        <v>5526.36</v>
      </c>
      <c r="F44" s="48"/>
      <c r="G44" s="48">
        <f>G103+G110+G86+G185+G188+G191+G194+G270+G279+G286+G441+G451+G453+G485</f>
        <v>160</v>
      </c>
      <c r="H44" s="49"/>
      <c r="I44" s="48">
        <f>I103+I110+I86+I185+I188+I191+I194+I270+I279+I286+I441+I451+I453+I485</f>
        <v>1265.8</v>
      </c>
      <c r="J44" s="49"/>
      <c r="K44" s="48">
        <f>K103+K110+K86+K185+K188+K191+K194+K270+K279+K286+K441+K451+K453+K485</f>
        <v>628</v>
      </c>
      <c r="L44" s="49"/>
      <c r="M44" s="48">
        <f>M103+M110+M86+M185+M188+M191+M194+M270+M279+M286+M441+M451+M453+M485</f>
        <v>162</v>
      </c>
      <c r="N44" s="49"/>
      <c r="O44" s="30">
        <v>6</v>
      </c>
      <c r="P44" s="1"/>
      <c r="Q44" s="1"/>
      <c r="R44" s="1"/>
      <c r="AF44" s="1"/>
      <c r="AG44" s="1"/>
    </row>
    <row r="45" spans="1:33" ht="25.5">
      <c r="A45" s="44" t="s">
        <v>137</v>
      </c>
      <c r="B45" s="53"/>
      <c r="C45" s="47">
        <f>C40</f>
        <v>14655</v>
      </c>
      <c r="D45" s="47"/>
      <c r="E45" s="48">
        <f>E215+E217+E229+E238+E254+E393+E429+E483+E484+E488+E497+E504</f>
        <v>8135.9</v>
      </c>
      <c r="F45" s="48"/>
      <c r="G45" s="48">
        <f>G215+G217+G229+G238+G254+G393+G429+G483+G484+G488+G497+G504</f>
        <v>106</v>
      </c>
      <c r="H45" s="49"/>
      <c r="I45" s="48">
        <f>I215+I217+I229+I238+I254+I393+I429+I483+I484+I488+I497+I504</f>
        <v>236</v>
      </c>
      <c r="J45" s="49"/>
      <c r="K45" s="48">
        <f>K215+K217+K229+K238+K254+K393+K429+K483+K484+K488+K497+K504</f>
        <v>272</v>
      </c>
      <c r="L45" s="49"/>
      <c r="M45" s="48">
        <f>M215+M217+M229+M238+M254+M393+M429+M483+M484+M488+M497+M504</f>
        <v>315</v>
      </c>
      <c r="N45" s="49"/>
      <c r="O45" s="30">
        <v>6</v>
      </c>
      <c r="P45" s="1"/>
      <c r="Q45" s="1"/>
      <c r="R45" s="1"/>
      <c r="AF45" s="1"/>
      <c r="AG45" s="1"/>
    </row>
    <row r="46" spans="1:33">
      <c r="A46" s="45" t="s">
        <v>136</v>
      </c>
      <c r="B46" s="53"/>
      <c r="C46" s="47">
        <f>C40</f>
        <v>14655</v>
      </c>
      <c r="D46" s="47"/>
      <c r="E46" s="48"/>
      <c r="F46" s="48"/>
      <c r="G46" s="49"/>
      <c r="H46" s="49"/>
      <c r="I46" s="49"/>
      <c r="J46" s="49"/>
      <c r="K46" s="49"/>
      <c r="L46" s="49"/>
      <c r="M46" s="49"/>
      <c r="N46" s="49"/>
      <c r="O46" s="30">
        <v>6</v>
      </c>
      <c r="P46" s="1"/>
      <c r="Q46" s="1"/>
      <c r="R46" s="1"/>
      <c r="AF46" s="1"/>
      <c r="AG46" s="1"/>
    </row>
    <row r="47" spans="1:33">
      <c r="A47" s="43" t="s">
        <v>138</v>
      </c>
      <c r="B47" s="53"/>
      <c r="C47" s="47">
        <f>C37+C39+C40</f>
        <v>65231</v>
      </c>
      <c r="D47" s="47"/>
      <c r="E47" s="47"/>
      <c r="F47" s="48"/>
      <c r="G47" s="49"/>
      <c r="H47" s="49"/>
      <c r="I47" s="49"/>
      <c r="J47" s="49"/>
      <c r="K47" s="49"/>
      <c r="L47" s="49"/>
      <c r="M47" s="49"/>
      <c r="N47" s="49"/>
      <c r="O47" s="24"/>
      <c r="P47" s="1"/>
      <c r="Q47" s="1"/>
      <c r="R47" s="1"/>
      <c r="AF47" s="1"/>
      <c r="AG47" s="1"/>
    </row>
    <row r="48" spans="1:33">
      <c r="A48" s="43" t="s">
        <v>9</v>
      </c>
      <c r="B48" s="47">
        <v>3139</v>
      </c>
      <c r="C48" s="47">
        <v>1471</v>
      </c>
      <c r="D48" s="47">
        <f t="shared" ref="D48:D61" si="11">B48-C48</f>
        <v>1668</v>
      </c>
      <c r="E48" s="48">
        <f>SUM(E49:E65)</f>
        <v>173</v>
      </c>
      <c r="F48" s="48">
        <f>D48-E48</f>
        <v>1495</v>
      </c>
      <c r="G48" s="48">
        <f>SUM(G49:G65)</f>
        <v>0</v>
      </c>
      <c r="H48" s="48">
        <f>F48-G48</f>
        <v>1495</v>
      </c>
      <c r="I48" s="48">
        <f>SUM(I49:I65)</f>
        <v>14</v>
      </c>
      <c r="J48" s="48">
        <f>H48-I48</f>
        <v>1481</v>
      </c>
      <c r="K48" s="48">
        <f>SUM(K49:K65)</f>
        <v>97.5</v>
      </c>
      <c r="L48" s="48">
        <f>J48-K48</f>
        <v>1383.5</v>
      </c>
      <c r="M48" s="48">
        <f>SUM(M49:M65)</f>
        <v>11</v>
      </c>
      <c r="N48" s="48">
        <f>L48-M48</f>
        <v>1372.5</v>
      </c>
      <c r="O48" s="30">
        <v>6</v>
      </c>
      <c r="P48" s="1"/>
      <c r="Q48" s="1"/>
      <c r="R48" s="1"/>
      <c r="AF48" s="1"/>
      <c r="AG48" s="1"/>
    </row>
    <row r="49" spans="1:35">
      <c r="A49" s="35" t="s">
        <v>350</v>
      </c>
      <c r="B49" s="54">
        <f>250*0.9</f>
        <v>225</v>
      </c>
      <c r="C49" s="54" t="s">
        <v>468</v>
      </c>
      <c r="D49" s="54" t="s">
        <v>468</v>
      </c>
      <c r="E49" s="55">
        <v>13</v>
      </c>
      <c r="F49" s="49"/>
      <c r="G49" s="49"/>
      <c r="H49" s="49"/>
      <c r="I49" s="49"/>
      <c r="J49" s="49"/>
      <c r="K49" s="49"/>
      <c r="L49" s="49"/>
      <c r="M49" s="49"/>
      <c r="N49" s="49"/>
      <c r="O49" s="23">
        <v>0.38</v>
      </c>
      <c r="P49" s="17">
        <v>0</v>
      </c>
      <c r="Q49" s="8">
        <f>P49*SQRT(3)*0.38*0.9</f>
        <v>0</v>
      </c>
      <c r="R49" s="1"/>
      <c r="AF49" s="1"/>
      <c r="AG49" s="1"/>
    </row>
    <row r="50" spans="1:35">
      <c r="A50" s="35" t="s">
        <v>351</v>
      </c>
      <c r="B50" s="54">
        <f>315*0.9</f>
        <v>283.5</v>
      </c>
      <c r="C50" s="54" t="s">
        <v>468</v>
      </c>
      <c r="D50" s="54" t="s">
        <v>468</v>
      </c>
      <c r="E50" s="55"/>
      <c r="F50" s="49"/>
      <c r="G50" s="49"/>
      <c r="H50" s="49"/>
      <c r="I50" s="49">
        <v>14</v>
      </c>
      <c r="J50" s="49"/>
      <c r="K50" s="49">
        <v>30</v>
      </c>
      <c r="L50" s="49"/>
      <c r="M50" s="49">
        <v>11</v>
      </c>
      <c r="N50" s="49"/>
      <c r="O50" s="23">
        <v>0.38</v>
      </c>
      <c r="P50" s="17">
        <v>0</v>
      </c>
      <c r="Q50" s="8">
        <f t="shared" ref="Q50:Q116" si="12">P50*SQRT(3)*0.38*0.9</f>
        <v>0</v>
      </c>
      <c r="R50" s="1"/>
      <c r="AF50" s="1"/>
      <c r="AG50" s="1"/>
    </row>
    <row r="51" spans="1:35">
      <c r="A51" s="35" t="s">
        <v>10</v>
      </c>
      <c r="B51" s="54">
        <f>400*0.9</f>
        <v>360</v>
      </c>
      <c r="C51" s="54">
        <f t="shared" ref="C51:C55" si="13">Q51</f>
        <v>190.74036313271506</v>
      </c>
      <c r="D51" s="56">
        <f t="shared" si="11"/>
        <v>169.25963686728494</v>
      </c>
      <c r="E51" s="55"/>
      <c r="F51" s="49">
        <f t="shared" ref="F51:F64" si="14">D51-E51</f>
        <v>169.25963686728494</v>
      </c>
      <c r="G51" s="49"/>
      <c r="H51" s="49">
        <f>F51-G51</f>
        <v>169.25963686728494</v>
      </c>
      <c r="I51" s="49"/>
      <c r="J51" s="49">
        <f>H51-I51</f>
        <v>169.25963686728494</v>
      </c>
      <c r="K51" s="49"/>
      <c r="L51" s="49">
        <f>J51-K51</f>
        <v>169.25963686728494</v>
      </c>
      <c r="M51" s="49"/>
      <c r="N51" s="49">
        <f>L51-M51</f>
        <v>169.25963686728494</v>
      </c>
      <c r="O51" s="23">
        <v>0.38</v>
      </c>
      <c r="P51" s="17">
        <v>322</v>
      </c>
      <c r="Q51" s="8">
        <f t="shared" si="12"/>
        <v>190.74036313271506</v>
      </c>
      <c r="R51" s="1"/>
      <c r="AF51" s="1"/>
      <c r="AG51" s="1"/>
    </row>
    <row r="52" spans="1:35">
      <c r="A52" s="35" t="s">
        <v>11</v>
      </c>
      <c r="B52" s="54">
        <f>315*0.9</f>
        <v>283.5</v>
      </c>
      <c r="C52" s="54">
        <f t="shared" si="13"/>
        <v>122.61880487103107</v>
      </c>
      <c r="D52" s="56">
        <f t="shared" si="11"/>
        <v>160.88119512896893</v>
      </c>
      <c r="E52" s="55"/>
      <c r="F52" s="49">
        <f t="shared" si="14"/>
        <v>160.88119512896893</v>
      </c>
      <c r="G52" s="49"/>
      <c r="H52" s="49">
        <f t="shared" ref="H52:H64" si="15">F52-G52</f>
        <v>160.88119512896893</v>
      </c>
      <c r="I52" s="49"/>
      <c r="J52" s="49">
        <f t="shared" ref="J52:J53" si="16">H52-I52</f>
        <v>160.88119512896893</v>
      </c>
      <c r="K52" s="49"/>
      <c r="L52" s="49">
        <f t="shared" ref="L52:L53" si="17">J52-K52</f>
        <v>160.88119512896893</v>
      </c>
      <c r="M52" s="49"/>
      <c r="N52" s="49">
        <f t="shared" ref="N52:N53" si="18">L52-M52</f>
        <v>160.88119512896893</v>
      </c>
      <c r="O52" s="23">
        <v>0.38</v>
      </c>
      <c r="P52" s="17">
        <v>207</v>
      </c>
      <c r="Q52" s="8">
        <f t="shared" si="12"/>
        <v>122.61880487103107</v>
      </c>
      <c r="R52" s="1"/>
      <c r="AF52" s="1"/>
      <c r="AG52" s="1"/>
    </row>
    <row r="53" spans="1:35">
      <c r="A53" s="35" t="s">
        <v>12</v>
      </c>
      <c r="B53" s="54">
        <f>400*0.9</f>
        <v>360</v>
      </c>
      <c r="C53" s="54">
        <f t="shared" si="13"/>
        <v>77.006978904512295</v>
      </c>
      <c r="D53" s="56">
        <f t="shared" si="11"/>
        <v>282.99302109548773</v>
      </c>
      <c r="E53" s="55"/>
      <c r="F53" s="49">
        <f t="shared" si="14"/>
        <v>282.99302109548773</v>
      </c>
      <c r="G53" s="49"/>
      <c r="H53" s="49">
        <f t="shared" si="15"/>
        <v>282.99302109548773</v>
      </c>
      <c r="I53" s="49"/>
      <c r="J53" s="49">
        <f t="shared" si="16"/>
        <v>282.99302109548773</v>
      </c>
      <c r="K53" s="49"/>
      <c r="L53" s="49">
        <f t="shared" si="17"/>
        <v>282.99302109548773</v>
      </c>
      <c r="M53" s="49"/>
      <c r="N53" s="49">
        <f t="shared" si="18"/>
        <v>282.99302109548773</v>
      </c>
      <c r="O53" s="23">
        <v>0.38</v>
      </c>
      <c r="P53" s="17">
        <v>130</v>
      </c>
      <c r="Q53" s="8">
        <f t="shared" si="12"/>
        <v>77.006978904512295</v>
      </c>
      <c r="R53" s="1"/>
      <c r="AF53" s="1"/>
      <c r="AG53" s="1"/>
    </row>
    <row r="54" spans="1:35">
      <c r="A54" s="35" t="s">
        <v>352</v>
      </c>
      <c r="B54" s="54">
        <f>63*0.9</f>
        <v>56.7</v>
      </c>
      <c r="C54" s="54" t="s">
        <v>468</v>
      </c>
      <c r="D54" s="54" t="s">
        <v>468</v>
      </c>
      <c r="E54" s="55"/>
      <c r="F54" s="49"/>
      <c r="G54" s="49"/>
      <c r="H54" s="49"/>
      <c r="I54" s="49"/>
      <c r="J54" s="49"/>
      <c r="K54" s="49"/>
      <c r="L54" s="49"/>
      <c r="M54" s="49"/>
      <c r="N54" s="49"/>
      <c r="O54" s="23">
        <v>0.38</v>
      </c>
      <c r="P54" s="17">
        <v>0</v>
      </c>
      <c r="Q54" s="8">
        <f t="shared" si="12"/>
        <v>0</v>
      </c>
      <c r="R54" s="1"/>
      <c r="AF54" s="1"/>
      <c r="AG54" s="1"/>
    </row>
    <row r="55" spans="1:35">
      <c r="A55" s="35" t="s">
        <v>13</v>
      </c>
      <c r="B55" s="54">
        <f>400*0.9</f>
        <v>360</v>
      </c>
      <c r="C55" s="54">
        <f t="shared" si="13"/>
        <v>159.93757157091014</v>
      </c>
      <c r="D55" s="56">
        <f t="shared" si="11"/>
        <v>200.06242842908986</v>
      </c>
      <c r="E55" s="55">
        <v>35</v>
      </c>
      <c r="F55" s="49">
        <f t="shared" si="14"/>
        <v>165.06242842908986</v>
      </c>
      <c r="G55" s="49"/>
      <c r="H55" s="49">
        <f t="shared" si="15"/>
        <v>165.06242842908986</v>
      </c>
      <c r="I55" s="49"/>
      <c r="J55" s="49">
        <f t="shared" ref="J55" si="19">H55-I55</f>
        <v>165.06242842908986</v>
      </c>
      <c r="K55" s="49"/>
      <c r="L55" s="49">
        <f t="shared" ref="L55" si="20">J55-K55</f>
        <v>165.06242842908986</v>
      </c>
      <c r="M55" s="49"/>
      <c r="N55" s="49">
        <f t="shared" ref="N55" si="21">L55-M55</f>
        <v>165.06242842908986</v>
      </c>
      <c r="O55" s="23">
        <v>0.38</v>
      </c>
      <c r="P55" s="17">
        <v>270</v>
      </c>
      <c r="Q55" s="8">
        <f t="shared" si="12"/>
        <v>159.93757157091014</v>
      </c>
      <c r="R55" s="1"/>
      <c r="AF55" s="1"/>
      <c r="AG55" s="1"/>
    </row>
    <row r="56" spans="1:35">
      <c r="A56" s="35" t="s">
        <v>353</v>
      </c>
      <c r="B56" s="54">
        <f>630*0.9</f>
        <v>567</v>
      </c>
      <c r="C56" s="54" t="s">
        <v>468</v>
      </c>
      <c r="D56" s="54" t="s">
        <v>468</v>
      </c>
      <c r="E56" s="55"/>
      <c r="F56" s="49"/>
      <c r="G56" s="49"/>
      <c r="H56" s="49"/>
      <c r="I56" s="49"/>
      <c r="J56" s="49"/>
      <c r="K56" s="49"/>
      <c r="L56" s="49"/>
      <c r="M56" s="49"/>
      <c r="N56" s="49"/>
      <c r="O56" s="23">
        <v>0.38</v>
      </c>
      <c r="P56" s="17">
        <v>0</v>
      </c>
      <c r="Q56" s="8">
        <f t="shared" si="12"/>
        <v>0</v>
      </c>
      <c r="R56" s="1"/>
      <c r="AF56" s="1"/>
      <c r="AG56" s="1"/>
    </row>
    <row r="57" spans="1:35">
      <c r="A57" s="35" t="s">
        <v>14</v>
      </c>
      <c r="B57" s="54">
        <f>400*0.9</f>
        <v>360</v>
      </c>
      <c r="C57" s="54">
        <f t="shared" ref="C57:C122" si="22">Q57</f>
        <v>30.210430185616357</v>
      </c>
      <c r="D57" s="56">
        <f t="shared" si="11"/>
        <v>329.78956981438364</v>
      </c>
      <c r="E57" s="55"/>
      <c r="F57" s="49">
        <f t="shared" si="14"/>
        <v>329.78956981438364</v>
      </c>
      <c r="G57" s="49"/>
      <c r="H57" s="49">
        <f t="shared" si="15"/>
        <v>329.78956981438364</v>
      </c>
      <c r="I57" s="49"/>
      <c r="J57" s="49">
        <f t="shared" ref="J57:J59" si="23">H57-I57</f>
        <v>329.78956981438364</v>
      </c>
      <c r="K57" s="49"/>
      <c r="L57" s="49">
        <f t="shared" ref="L57:L59" si="24">J57-K57</f>
        <v>329.78956981438364</v>
      </c>
      <c r="M57" s="49"/>
      <c r="N57" s="49">
        <f t="shared" ref="N57:N59" si="25">L57-M57</f>
        <v>329.78956981438364</v>
      </c>
      <c r="O57" s="23">
        <v>0.38</v>
      </c>
      <c r="P57" s="17">
        <v>51</v>
      </c>
      <c r="Q57" s="8">
        <f t="shared" si="12"/>
        <v>30.210430185616357</v>
      </c>
      <c r="R57" s="1"/>
      <c r="AF57" s="1"/>
      <c r="AG57" s="1"/>
    </row>
    <row r="58" spans="1:35">
      <c r="A58" s="27" t="s">
        <v>148</v>
      </c>
      <c r="B58" s="54">
        <f>400*0.9</f>
        <v>360</v>
      </c>
      <c r="C58" s="54">
        <f t="shared" si="22"/>
        <v>53.904885233158595</v>
      </c>
      <c r="D58" s="56">
        <f t="shared" si="11"/>
        <v>306.09511476684139</v>
      </c>
      <c r="E58" s="55">
        <v>80</v>
      </c>
      <c r="F58" s="49">
        <f t="shared" si="14"/>
        <v>226.09511476684139</v>
      </c>
      <c r="G58" s="49"/>
      <c r="H58" s="49">
        <f t="shared" si="15"/>
        <v>226.09511476684139</v>
      </c>
      <c r="I58" s="49"/>
      <c r="J58" s="49">
        <f t="shared" si="23"/>
        <v>226.09511476684139</v>
      </c>
      <c r="K58" s="49"/>
      <c r="L58" s="49">
        <f t="shared" si="24"/>
        <v>226.09511476684139</v>
      </c>
      <c r="M58" s="49"/>
      <c r="N58" s="49">
        <f t="shared" si="25"/>
        <v>226.09511476684139</v>
      </c>
      <c r="O58" s="23">
        <v>0.38</v>
      </c>
      <c r="P58" s="17">
        <v>91</v>
      </c>
      <c r="Q58" s="8">
        <f t="shared" si="12"/>
        <v>53.904885233158595</v>
      </c>
      <c r="R58" s="1"/>
      <c r="AF58" s="1"/>
      <c r="AG58" s="1"/>
    </row>
    <row r="59" spans="1:35">
      <c r="A59" s="27" t="s">
        <v>149</v>
      </c>
      <c r="B59" s="54">
        <f>400*0.9</f>
        <v>360</v>
      </c>
      <c r="C59" s="54">
        <f t="shared" si="22"/>
        <v>60.420860371232713</v>
      </c>
      <c r="D59" s="56">
        <f t="shared" si="11"/>
        <v>299.57913962876728</v>
      </c>
      <c r="E59" s="55">
        <v>45</v>
      </c>
      <c r="F59" s="49">
        <f t="shared" si="14"/>
        <v>254.57913962876728</v>
      </c>
      <c r="G59" s="49"/>
      <c r="H59" s="49">
        <f t="shared" si="15"/>
        <v>254.57913962876728</v>
      </c>
      <c r="I59" s="49"/>
      <c r="J59" s="49">
        <f t="shared" si="23"/>
        <v>254.57913962876728</v>
      </c>
      <c r="K59" s="49">
        <v>67.5</v>
      </c>
      <c r="L59" s="49">
        <f t="shared" si="24"/>
        <v>187.07913962876728</v>
      </c>
      <c r="M59" s="49"/>
      <c r="N59" s="49">
        <f t="shared" si="25"/>
        <v>187.07913962876728</v>
      </c>
      <c r="O59" s="23">
        <v>0.38</v>
      </c>
      <c r="P59" s="17">
        <v>102</v>
      </c>
      <c r="Q59" s="8">
        <f t="shared" si="12"/>
        <v>60.420860371232713</v>
      </c>
      <c r="R59" s="11" t="s">
        <v>347</v>
      </c>
      <c r="AF59" s="1"/>
      <c r="AG59" s="1"/>
    </row>
    <row r="60" spans="1:35">
      <c r="A60" s="35" t="s">
        <v>354</v>
      </c>
      <c r="B60" s="54">
        <f>250*0.9</f>
        <v>225</v>
      </c>
      <c r="C60" s="54" t="s">
        <v>468</v>
      </c>
      <c r="D60" s="54" t="s">
        <v>468</v>
      </c>
      <c r="E60" s="55"/>
      <c r="F60" s="49"/>
      <c r="G60" s="49"/>
      <c r="H60" s="49"/>
      <c r="I60" s="49"/>
      <c r="J60" s="49"/>
      <c r="K60" s="49"/>
      <c r="L60" s="49"/>
      <c r="M60" s="49"/>
      <c r="N60" s="49"/>
      <c r="O60" s="23">
        <v>0.38</v>
      </c>
      <c r="P60" s="17">
        <v>0</v>
      </c>
      <c r="Q60" s="8">
        <f t="shared" si="12"/>
        <v>0</v>
      </c>
      <c r="R60" s="1"/>
      <c r="AF60" s="1"/>
      <c r="AG60" s="1"/>
      <c r="AI60" s="3"/>
    </row>
    <row r="61" spans="1:35">
      <c r="A61" s="35" t="s">
        <v>15</v>
      </c>
      <c r="B61" s="54">
        <f>160*0.9</f>
        <v>144</v>
      </c>
      <c r="C61" s="54">
        <f t="shared" si="22"/>
        <v>12.439588899959677</v>
      </c>
      <c r="D61" s="56">
        <f t="shared" si="11"/>
        <v>131.56041110004031</v>
      </c>
      <c r="E61" s="55"/>
      <c r="F61" s="49">
        <f t="shared" si="14"/>
        <v>131.56041110004031</v>
      </c>
      <c r="G61" s="49"/>
      <c r="H61" s="49">
        <f t="shared" si="15"/>
        <v>131.56041110004031</v>
      </c>
      <c r="I61" s="49"/>
      <c r="J61" s="49">
        <f t="shared" ref="J61" si="26">H61-I61</f>
        <v>131.56041110004031</v>
      </c>
      <c r="K61" s="49"/>
      <c r="L61" s="49">
        <f t="shared" ref="L61" si="27">J61-K61</f>
        <v>131.56041110004031</v>
      </c>
      <c r="M61" s="49"/>
      <c r="N61" s="49">
        <f t="shared" ref="N61" si="28">L61-M61</f>
        <v>131.56041110004031</v>
      </c>
      <c r="O61" s="23">
        <v>0.38</v>
      </c>
      <c r="P61" s="17">
        <v>21</v>
      </c>
      <c r="Q61" s="8">
        <f t="shared" si="12"/>
        <v>12.439588899959677</v>
      </c>
      <c r="R61" s="1"/>
      <c r="AF61" s="1"/>
      <c r="AG61" s="1"/>
    </row>
    <row r="62" spans="1:35">
      <c r="A62" s="35" t="s">
        <v>355</v>
      </c>
      <c r="B62" s="54">
        <f>160*0.9</f>
        <v>144</v>
      </c>
      <c r="C62" s="54" t="s">
        <v>468</v>
      </c>
      <c r="D62" s="54" t="s">
        <v>468</v>
      </c>
      <c r="E62" s="55"/>
      <c r="F62" s="49"/>
      <c r="G62" s="49"/>
      <c r="H62" s="49"/>
      <c r="I62" s="49"/>
      <c r="J62" s="49"/>
      <c r="K62" s="49"/>
      <c r="L62" s="49"/>
      <c r="M62" s="49"/>
      <c r="N62" s="49"/>
      <c r="O62" s="23">
        <v>0.38</v>
      </c>
      <c r="P62" s="17">
        <v>0</v>
      </c>
      <c r="Q62" s="8">
        <f t="shared" si="12"/>
        <v>0</v>
      </c>
      <c r="R62" s="1"/>
      <c r="AF62" s="1"/>
      <c r="AG62" s="1"/>
    </row>
    <row r="63" spans="1:35">
      <c r="A63" s="35" t="s">
        <v>356</v>
      </c>
      <c r="B63" s="54">
        <f>160*0.9</f>
        <v>144</v>
      </c>
      <c r="C63" s="54" t="s">
        <v>468</v>
      </c>
      <c r="D63" s="54" t="s">
        <v>468</v>
      </c>
      <c r="E63" s="55"/>
      <c r="F63" s="49"/>
      <c r="G63" s="49"/>
      <c r="H63" s="49"/>
      <c r="I63" s="49"/>
      <c r="J63" s="49"/>
      <c r="K63" s="49"/>
      <c r="L63" s="49"/>
      <c r="M63" s="49"/>
      <c r="N63" s="49"/>
      <c r="O63" s="23">
        <v>0.38</v>
      </c>
      <c r="P63" s="17">
        <v>0</v>
      </c>
      <c r="Q63" s="8">
        <f t="shared" si="12"/>
        <v>0</v>
      </c>
      <c r="R63" s="1"/>
      <c r="AF63" s="1"/>
      <c r="AG63" s="1"/>
    </row>
    <row r="64" spans="1:35" s="20" customFormat="1" hidden="1">
      <c r="A64" s="68" t="s">
        <v>431</v>
      </c>
      <c r="B64" s="54"/>
      <c r="C64" s="54" t="s">
        <v>468</v>
      </c>
      <c r="D64" s="54" t="s">
        <v>468</v>
      </c>
      <c r="E64" s="49"/>
      <c r="F64" s="49" t="e">
        <f t="shared" si="14"/>
        <v>#VALUE!</v>
      </c>
      <c r="G64" s="49"/>
      <c r="H64" s="49" t="e">
        <f t="shared" si="15"/>
        <v>#VALUE!</v>
      </c>
      <c r="I64" s="49"/>
      <c r="J64" s="49" t="e">
        <f t="shared" ref="J64" si="29">H64-I64</f>
        <v>#VALUE!</v>
      </c>
      <c r="K64" s="49"/>
      <c r="L64" s="49" t="e">
        <f t="shared" ref="L64" si="30">J64-K64</f>
        <v>#VALUE!</v>
      </c>
      <c r="M64" s="49"/>
      <c r="N64" s="49" t="e">
        <f t="shared" ref="N64" si="31">L64-M64</f>
        <v>#VALUE!</v>
      </c>
      <c r="O64" s="23">
        <v>0.38</v>
      </c>
      <c r="P64" s="18">
        <v>0</v>
      </c>
      <c r="Q64" s="19">
        <f t="shared" si="12"/>
        <v>0</v>
      </c>
      <c r="R64" s="21"/>
      <c r="AF64" s="21"/>
      <c r="AG64" s="21"/>
    </row>
    <row r="65" spans="1:33">
      <c r="A65" s="35" t="s">
        <v>357</v>
      </c>
      <c r="B65" s="54">
        <f>160*0.9</f>
        <v>144</v>
      </c>
      <c r="C65" s="54" t="s">
        <v>468</v>
      </c>
      <c r="D65" s="54" t="s">
        <v>468</v>
      </c>
      <c r="E65" s="55"/>
      <c r="F65" s="49"/>
      <c r="G65" s="49"/>
      <c r="H65" s="49"/>
      <c r="I65" s="49"/>
      <c r="J65" s="49"/>
      <c r="K65" s="49"/>
      <c r="L65" s="49"/>
      <c r="M65" s="49"/>
      <c r="N65" s="49"/>
      <c r="O65" s="23">
        <v>0.38</v>
      </c>
      <c r="P65" s="17">
        <v>0</v>
      </c>
      <c r="Q65" s="8">
        <f t="shared" si="12"/>
        <v>0</v>
      </c>
      <c r="R65" s="1"/>
      <c r="AF65" s="1"/>
      <c r="AG65" s="1"/>
    </row>
    <row r="66" spans="1:33">
      <c r="A66" s="43" t="s">
        <v>16</v>
      </c>
      <c r="B66" s="47">
        <v>3139</v>
      </c>
      <c r="C66" s="47">
        <v>1952</v>
      </c>
      <c r="D66" s="47">
        <f t="shared" ref="D66:D84" si="32">B66-C66</f>
        <v>1187</v>
      </c>
      <c r="E66" s="48">
        <f>SUM(E67:E78)</f>
        <v>148</v>
      </c>
      <c r="F66" s="48">
        <f>D66-E66</f>
        <v>1039</v>
      </c>
      <c r="G66" s="48">
        <f>SUM(G67:G78)</f>
        <v>0</v>
      </c>
      <c r="H66" s="48">
        <f>F66-G66</f>
        <v>1039</v>
      </c>
      <c r="I66" s="48">
        <f>SUM(I67:I78)</f>
        <v>267</v>
      </c>
      <c r="J66" s="48">
        <f>H66-I66</f>
        <v>772</v>
      </c>
      <c r="K66" s="48">
        <f>SUM(K67:K78)</f>
        <v>57</v>
      </c>
      <c r="L66" s="48">
        <f>J66-K66</f>
        <v>715</v>
      </c>
      <c r="M66" s="48">
        <f>SUM(M67:M78)</f>
        <v>56</v>
      </c>
      <c r="N66" s="48">
        <f>L66-M66</f>
        <v>659</v>
      </c>
      <c r="O66" s="30">
        <v>6</v>
      </c>
      <c r="P66" s="17">
        <v>2021</v>
      </c>
      <c r="Q66" s="8">
        <f t="shared" si="12"/>
        <v>1197.1623412770718</v>
      </c>
      <c r="R66" s="1"/>
      <c r="AF66" s="1"/>
      <c r="AG66" s="1"/>
    </row>
    <row r="67" spans="1:33">
      <c r="A67" s="35" t="s">
        <v>17</v>
      </c>
      <c r="B67" s="56">
        <f>315*0.9</f>
        <v>283.5</v>
      </c>
      <c r="C67" s="54">
        <f t="shared" si="22"/>
        <v>87.077122299717729</v>
      </c>
      <c r="D67" s="54">
        <f t="shared" si="32"/>
        <v>196.42287770028227</v>
      </c>
      <c r="E67" s="49">
        <v>19</v>
      </c>
      <c r="F67" s="49">
        <f t="shared" ref="F67" si="33">D67-E67</f>
        <v>177.42287770028227</v>
      </c>
      <c r="G67" s="49"/>
      <c r="H67" s="49">
        <f t="shared" ref="H67" si="34">F67-G67</f>
        <v>177.42287770028227</v>
      </c>
      <c r="I67" s="49"/>
      <c r="J67" s="49">
        <f t="shared" ref="J67:J76" si="35">H67-I67</f>
        <v>177.42287770028227</v>
      </c>
      <c r="K67" s="49"/>
      <c r="L67" s="49">
        <f t="shared" ref="L67:L74" si="36">J67-K67</f>
        <v>177.42287770028227</v>
      </c>
      <c r="M67" s="49">
        <v>2</v>
      </c>
      <c r="N67" s="49">
        <f t="shared" ref="N67:N74" si="37">L67-M67</f>
        <v>175.42287770028227</v>
      </c>
      <c r="O67" s="23">
        <v>0.38</v>
      </c>
      <c r="P67" s="17">
        <v>147</v>
      </c>
      <c r="Q67" s="8">
        <f t="shared" si="12"/>
        <v>87.077122299717729</v>
      </c>
      <c r="R67" s="1"/>
      <c r="AF67" s="1"/>
      <c r="AG67" s="1"/>
    </row>
    <row r="68" spans="1:33">
      <c r="A68" s="35" t="s">
        <v>18</v>
      </c>
      <c r="B68" s="56">
        <f>630*0.9</f>
        <v>567</v>
      </c>
      <c r="C68" s="54">
        <f t="shared" si="22"/>
        <v>366.67169186071624</v>
      </c>
      <c r="D68" s="54">
        <f t="shared" si="32"/>
        <v>200.32830813928376</v>
      </c>
      <c r="E68" s="49"/>
      <c r="F68" s="49">
        <f t="shared" ref="F68:F76" si="38">D68-E68</f>
        <v>200.32830813928376</v>
      </c>
      <c r="G68" s="49"/>
      <c r="H68" s="49">
        <f t="shared" ref="H68:H76" si="39">F68-G68</f>
        <v>200.32830813928376</v>
      </c>
      <c r="I68" s="49"/>
      <c r="J68" s="49">
        <f t="shared" si="35"/>
        <v>200.32830813928376</v>
      </c>
      <c r="K68" s="49"/>
      <c r="L68" s="49">
        <f t="shared" si="36"/>
        <v>200.32830813928376</v>
      </c>
      <c r="M68" s="49"/>
      <c r="N68" s="49">
        <f t="shared" si="37"/>
        <v>200.32830813928376</v>
      </c>
      <c r="O68" s="23">
        <v>0.38</v>
      </c>
      <c r="P68" s="17">
        <v>619</v>
      </c>
      <c r="Q68" s="8">
        <f t="shared" si="12"/>
        <v>366.67169186071624</v>
      </c>
      <c r="R68" s="1"/>
      <c r="AF68" s="1"/>
      <c r="AG68" s="1"/>
    </row>
    <row r="69" spans="1:33">
      <c r="A69" s="27" t="s">
        <v>150</v>
      </c>
      <c r="B69" s="56">
        <f t="shared" ref="B69:B70" si="40">400*0.9</f>
        <v>360</v>
      </c>
      <c r="C69" s="54">
        <f t="shared" si="22"/>
        <v>165.86118533279569</v>
      </c>
      <c r="D69" s="54">
        <f t="shared" si="32"/>
        <v>194.13881466720431</v>
      </c>
      <c r="E69" s="49">
        <v>120</v>
      </c>
      <c r="F69" s="49">
        <f t="shared" si="38"/>
        <v>74.138814667204315</v>
      </c>
      <c r="G69" s="49"/>
      <c r="H69" s="49">
        <f t="shared" si="39"/>
        <v>74.138814667204315</v>
      </c>
      <c r="I69" s="49"/>
      <c r="J69" s="49">
        <f t="shared" si="35"/>
        <v>74.138814667204315</v>
      </c>
      <c r="K69" s="49"/>
      <c r="L69" s="49">
        <f t="shared" si="36"/>
        <v>74.138814667204315</v>
      </c>
      <c r="M69" s="49">
        <v>45</v>
      </c>
      <c r="N69" s="49">
        <f t="shared" si="37"/>
        <v>29.138814667204315</v>
      </c>
      <c r="O69" s="23">
        <v>0.38</v>
      </c>
      <c r="P69" s="17">
        <v>280</v>
      </c>
      <c r="Q69" s="8">
        <f t="shared" si="12"/>
        <v>165.86118533279569</v>
      </c>
      <c r="R69" s="1"/>
      <c r="AF69" s="1"/>
      <c r="AG69" s="1"/>
    </row>
    <row r="70" spans="1:33">
      <c r="A70" s="27" t="s">
        <v>151</v>
      </c>
      <c r="B70" s="56">
        <f t="shared" si="40"/>
        <v>360</v>
      </c>
      <c r="C70" s="54">
        <f t="shared" si="22"/>
        <v>319.28278176563168</v>
      </c>
      <c r="D70" s="54">
        <f t="shared" si="32"/>
        <v>40.717218234368318</v>
      </c>
      <c r="E70" s="49"/>
      <c r="F70" s="49">
        <f t="shared" si="38"/>
        <v>40.717218234368318</v>
      </c>
      <c r="G70" s="49"/>
      <c r="H70" s="49">
        <f t="shared" si="39"/>
        <v>40.717218234368318</v>
      </c>
      <c r="I70" s="49">
        <v>69</v>
      </c>
      <c r="J70" s="49">
        <f t="shared" si="35"/>
        <v>-28.282781765631682</v>
      </c>
      <c r="K70" s="49"/>
      <c r="L70" s="49">
        <f t="shared" si="36"/>
        <v>-28.282781765631682</v>
      </c>
      <c r="M70" s="49"/>
      <c r="N70" s="49">
        <f t="shared" si="37"/>
        <v>-28.282781765631682</v>
      </c>
      <c r="O70" s="23">
        <v>0.38</v>
      </c>
      <c r="P70" s="17">
        <v>539</v>
      </c>
      <c r="Q70" s="8">
        <f t="shared" si="12"/>
        <v>319.28278176563168</v>
      </c>
      <c r="R70" s="1"/>
      <c r="AF70" s="1"/>
      <c r="AG70" s="1"/>
    </row>
    <row r="71" spans="1:33">
      <c r="A71" s="27" t="s">
        <v>152</v>
      </c>
      <c r="B71" s="54">
        <f>250*0.9</f>
        <v>225</v>
      </c>
      <c r="C71" s="54">
        <f t="shared" si="22"/>
        <v>55.089607985535714</v>
      </c>
      <c r="D71" s="54">
        <f t="shared" si="32"/>
        <v>169.91039201446429</v>
      </c>
      <c r="E71" s="49"/>
      <c r="F71" s="49">
        <f t="shared" si="38"/>
        <v>169.91039201446429</v>
      </c>
      <c r="G71" s="49"/>
      <c r="H71" s="49">
        <f t="shared" si="39"/>
        <v>169.91039201446429</v>
      </c>
      <c r="I71" s="49"/>
      <c r="J71" s="49">
        <f t="shared" si="35"/>
        <v>169.91039201446429</v>
      </c>
      <c r="K71" s="49"/>
      <c r="L71" s="49">
        <f t="shared" si="36"/>
        <v>169.91039201446429</v>
      </c>
      <c r="M71" s="49"/>
      <c r="N71" s="49">
        <f t="shared" si="37"/>
        <v>169.91039201446429</v>
      </c>
      <c r="O71" s="23">
        <v>0.38</v>
      </c>
      <c r="P71" s="17">
        <v>93</v>
      </c>
      <c r="Q71" s="8">
        <f t="shared" si="12"/>
        <v>55.089607985535714</v>
      </c>
      <c r="R71" s="1"/>
      <c r="AF71" s="1"/>
      <c r="AG71" s="1"/>
    </row>
    <row r="72" spans="1:33">
      <c r="A72" s="27" t="s">
        <v>153</v>
      </c>
      <c r="B72" s="54">
        <f>250*0.9</f>
        <v>225</v>
      </c>
      <c r="C72" s="54">
        <f t="shared" si="22"/>
        <v>207.32648166599458</v>
      </c>
      <c r="D72" s="54">
        <f t="shared" si="32"/>
        <v>17.673518334005422</v>
      </c>
      <c r="E72" s="49"/>
      <c r="F72" s="49">
        <f t="shared" si="38"/>
        <v>17.673518334005422</v>
      </c>
      <c r="G72" s="49"/>
      <c r="H72" s="49">
        <f t="shared" si="39"/>
        <v>17.673518334005422</v>
      </c>
      <c r="I72" s="49"/>
      <c r="J72" s="49">
        <f t="shared" si="35"/>
        <v>17.673518334005422</v>
      </c>
      <c r="K72" s="49"/>
      <c r="L72" s="49">
        <f t="shared" si="36"/>
        <v>17.673518334005422</v>
      </c>
      <c r="M72" s="49"/>
      <c r="N72" s="49">
        <f t="shared" si="37"/>
        <v>17.673518334005422</v>
      </c>
      <c r="O72" s="23">
        <v>0.38</v>
      </c>
      <c r="P72" s="17">
        <v>350</v>
      </c>
      <c r="Q72" s="8">
        <f t="shared" si="12"/>
        <v>207.32648166599458</v>
      </c>
      <c r="R72" s="1"/>
      <c r="AF72" s="1"/>
      <c r="AG72" s="1"/>
    </row>
    <row r="73" spans="1:33">
      <c r="A73" s="27" t="s">
        <v>154</v>
      </c>
      <c r="B73" s="56">
        <f t="shared" ref="B73:B74" si="41">400*0.9</f>
        <v>360</v>
      </c>
      <c r="C73" s="54">
        <f t="shared" si="22"/>
        <v>316.91333626087749</v>
      </c>
      <c r="D73" s="54">
        <f t="shared" si="32"/>
        <v>43.086663739122514</v>
      </c>
      <c r="E73" s="49">
        <v>9</v>
      </c>
      <c r="F73" s="49">
        <f t="shared" si="38"/>
        <v>34.086663739122514</v>
      </c>
      <c r="G73" s="49"/>
      <c r="H73" s="49">
        <f t="shared" si="39"/>
        <v>34.086663739122514</v>
      </c>
      <c r="I73" s="49"/>
      <c r="J73" s="49">
        <f t="shared" si="35"/>
        <v>34.086663739122514</v>
      </c>
      <c r="K73" s="49">
        <v>15</v>
      </c>
      <c r="L73" s="49">
        <f t="shared" si="36"/>
        <v>19.086663739122514</v>
      </c>
      <c r="M73" s="49"/>
      <c r="N73" s="49">
        <f t="shared" si="37"/>
        <v>19.086663739122514</v>
      </c>
      <c r="O73" s="23">
        <v>0.38</v>
      </c>
      <c r="P73" s="17">
        <v>535</v>
      </c>
      <c r="Q73" s="8">
        <f t="shared" si="12"/>
        <v>316.91333626087749</v>
      </c>
      <c r="R73" s="1"/>
      <c r="AF73" s="1"/>
      <c r="AG73" s="1"/>
    </row>
    <row r="74" spans="1:33">
      <c r="A74" s="27" t="s">
        <v>155</v>
      </c>
      <c r="B74" s="56">
        <f t="shared" si="41"/>
        <v>360</v>
      </c>
      <c r="C74" s="54">
        <f t="shared" si="22"/>
        <v>183.63202661845239</v>
      </c>
      <c r="D74" s="54">
        <f t="shared" si="32"/>
        <v>176.36797338154761</v>
      </c>
      <c r="E74" s="49"/>
      <c r="F74" s="49">
        <f t="shared" si="38"/>
        <v>176.36797338154761</v>
      </c>
      <c r="G74" s="49"/>
      <c r="H74" s="49">
        <f t="shared" si="39"/>
        <v>176.36797338154761</v>
      </c>
      <c r="I74" s="49"/>
      <c r="J74" s="49">
        <f t="shared" si="35"/>
        <v>176.36797338154761</v>
      </c>
      <c r="K74" s="49"/>
      <c r="L74" s="49">
        <f t="shared" si="36"/>
        <v>176.36797338154761</v>
      </c>
      <c r="M74" s="49"/>
      <c r="N74" s="49">
        <f t="shared" si="37"/>
        <v>176.36797338154761</v>
      </c>
      <c r="O74" s="23">
        <v>0.38</v>
      </c>
      <c r="P74" s="17">
        <v>310</v>
      </c>
      <c r="Q74" s="8">
        <f t="shared" si="12"/>
        <v>183.63202661845239</v>
      </c>
      <c r="R74" s="1"/>
      <c r="AF74" s="1"/>
      <c r="AG74" s="1"/>
    </row>
    <row r="75" spans="1:33">
      <c r="A75" s="27" t="s">
        <v>496</v>
      </c>
      <c r="B75" s="54" t="s">
        <v>468</v>
      </c>
      <c r="C75" s="54" t="s">
        <v>468</v>
      </c>
      <c r="D75" s="54" t="s">
        <v>468</v>
      </c>
      <c r="E75" s="49"/>
      <c r="F75" s="49"/>
      <c r="G75" s="49"/>
      <c r="H75" s="49"/>
      <c r="I75" s="49">
        <v>195</v>
      </c>
      <c r="J75" s="49"/>
      <c r="K75" s="49"/>
      <c r="L75" s="49"/>
      <c r="M75" s="49"/>
      <c r="N75" s="49"/>
      <c r="O75" s="23">
        <v>0.38</v>
      </c>
      <c r="P75" s="17">
        <v>310</v>
      </c>
      <c r="Q75" s="8">
        <f t="shared" ref="Q75" si="42">P75*SQRT(3)*0.38*0.9</f>
        <v>183.63202661845239</v>
      </c>
      <c r="R75" s="1"/>
      <c r="AF75" s="1"/>
      <c r="AG75" s="1"/>
    </row>
    <row r="76" spans="1:33">
      <c r="A76" s="27" t="s">
        <v>19</v>
      </c>
      <c r="B76" s="54">
        <f>630*0.9</f>
        <v>567</v>
      </c>
      <c r="C76" s="54">
        <f t="shared" si="22"/>
        <v>11.847227523771121</v>
      </c>
      <c r="D76" s="54">
        <f t="shared" si="32"/>
        <v>555.15277247622885</v>
      </c>
      <c r="E76" s="49"/>
      <c r="F76" s="49">
        <f t="shared" si="38"/>
        <v>555.15277247622885</v>
      </c>
      <c r="G76" s="49"/>
      <c r="H76" s="49">
        <f t="shared" si="39"/>
        <v>555.15277247622885</v>
      </c>
      <c r="I76" s="49">
        <v>3</v>
      </c>
      <c r="J76" s="49">
        <f t="shared" si="35"/>
        <v>552.15277247622885</v>
      </c>
      <c r="K76" s="49">
        <v>42</v>
      </c>
      <c r="L76" s="49">
        <f t="shared" ref="L76" si="43">J76-K76</f>
        <v>510.15277247622885</v>
      </c>
      <c r="M76" s="49">
        <v>9</v>
      </c>
      <c r="N76" s="49">
        <f t="shared" ref="N76" si="44">L76-M76</f>
        <v>501.15277247622885</v>
      </c>
      <c r="O76" s="23">
        <v>0.38</v>
      </c>
      <c r="P76" s="17">
        <v>20</v>
      </c>
      <c r="Q76" s="8">
        <f t="shared" si="12"/>
        <v>11.847227523771121</v>
      </c>
      <c r="R76" s="1"/>
      <c r="AF76" s="1"/>
      <c r="AG76" s="1"/>
    </row>
    <row r="77" spans="1:33">
      <c r="A77" s="27" t="s">
        <v>358</v>
      </c>
      <c r="B77" s="54">
        <f>630*0.9</f>
        <v>567</v>
      </c>
      <c r="C77" s="54" t="s">
        <v>468</v>
      </c>
      <c r="D77" s="54" t="s">
        <v>468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23">
        <v>0.38</v>
      </c>
      <c r="P77" s="17">
        <v>0</v>
      </c>
      <c r="Q77" s="8">
        <f t="shared" si="12"/>
        <v>0</v>
      </c>
      <c r="R77" s="1"/>
      <c r="AF77" s="1"/>
      <c r="AG77" s="1"/>
    </row>
    <row r="78" spans="1:33">
      <c r="A78" s="27" t="s">
        <v>359</v>
      </c>
      <c r="B78" s="54">
        <f>250*0.9</f>
        <v>225</v>
      </c>
      <c r="C78" s="54" t="s">
        <v>468</v>
      </c>
      <c r="D78" s="54" t="s">
        <v>468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23">
        <v>0.38</v>
      </c>
      <c r="P78" s="17">
        <v>0</v>
      </c>
      <c r="Q78" s="8">
        <f t="shared" si="12"/>
        <v>0</v>
      </c>
      <c r="R78" s="1"/>
      <c r="AF78" s="1"/>
      <c r="AG78" s="1"/>
    </row>
    <row r="79" spans="1:33">
      <c r="A79" s="42" t="s">
        <v>20</v>
      </c>
      <c r="B79" s="47">
        <v>3237</v>
      </c>
      <c r="C79" s="47">
        <v>1236</v>
      </c>
      <c r="D79" s="47">
        <f t="shared" si="32"/>
        <v>2001</v>
      </c>
      <c r="E79" s="48">
        <f>SUM(E80:E85)</f>
        <v>783.5</v>
      </c>
      <c r="F79" s="48">
        <f>D79-E79</f>
        <v>1217.5</v>
      </c>
      <c r="G79" s="48">
        <f>SUM(G80:G85)</f>
        <v>10</v>
      </c>
      <c r="H79" s="48">
        <f>F79-G79</f>
        <v>1207.5</v>
      </c>
      <c r="I79" s="48">
        <f>SUM(I80:I85)</f>
        <v>0</v>
      </c>
      <c r="J79" s="48">
        <f>H79-I79</f>
        <v>1207.5</v>
      </c>
      <c r="K79" s="48">
        <f>SUM(K80:K85)</f>
        <v>21</v>
      </c>
      <c r="L79" s="48">
        <f>J79-K79</f>
        <v>1186.5</v>
      </c>
      <c r="M79" s="48">
        <f>SUM(M80:M85)</f>
        <v>0</v>
      </c>
      <c r="N79" s="48">
        <f>L79-M79</f>
        <v>1186.5</v>
      </c>
      <c r="O79" s="30">
        <v>6</v>
      </c>
      <c r="P79" s="17">
        <v>1305</v>
      </c>
      <c r="Q79" s="8">
        <f t="shared" si="12"/>
        <v>773.03159592606562</v>
      </c>
      <c r="R79" s="1"/>
      <c r="AF79" s="1"/>
      <c r="AG79" s="1"/>
    </row>
    <row r="80" spans="1:33">
      <c r="A80" s="27" t="s">
        <v>156</v>
      </c>
      <c r="B80" s="54">
        <f t="shared" ref="B80:B83" si="45">400*0.9</f>
        <v>360</v>
      </c>
      <c r="C80" s="54">
        <f t="shared" si="22"/>
        <v>159.34521019472157</v>
      </c>
      <c r="D80" s="54">
        <f t="shared" si="32"/>
        <v>200.65478980527843</v>
      </c>
      <c r="E80" s="49">
        <v>121</v>
      </c>
      <c r="F80" s="49">
        <f t="shared" ref="F80:F84" si="46">D80-E80</f>
        <v>79.654789805278426</v>
      </c>
      <c r="G80" s="49">
        <v>10</v>
      </c>
      <c r="H80" s="49">
        <f t="shared" ref="H80:H84" si="47">F80-G80</f>
        <v>69.654789805278426</v>
      </c>
      <c r="I80" s="49"/>
      <c r="J80" s="49">
        <f t="shared" ref="J80:J84" si="48">H80-I80</f>
        <v>69.654789805278426</v>
      </c>
      <c r="K80" s="49"/>
      <c r="L80" s="49">
        <f t="shared" ref="L80:L84" si="49">J80-K80</f>
        <v>69.654789805278426</v>
      </c>
      <c r="M80" s="49"/>
      <c r="N80" s="49">
        <f t="shared" ref="N80:N84" si="50">L80-M80</f>
        <v>69.654789805278426</v>
      </c>
      <c r="O80" s="23">
        <v>0.38</v>
      </c>
      <c r="P80" s="17">
        <v>269</v>
      </c>
      <c r="Q80" s="8">
        <f t="shared" si="12"/>
        <v>159.34521019472157</v>
      </c>
      <c r="R80" s="1"/>
      <c r="AF80" s="1"/>
      <c r="AG80" s="1"/>
    </row>
    <row r="81" spans="1:33">
      <c r="A81" s="27" t="s">
        <v>157</v>
      </c>
      <c r="B81" s="54">
        <f t="shared" si="45"/>
        <v>360</v>
      </c>
      <c r="C81" s="54">
        <f t="shared" si="22"/>
        <v>158.16048744234445</v>
      </c>
      <c r="D81" s="54">
        <f t="shared" si="32"/>
        <v>201.83951255765555</v>
      </c>
      <c r="E81" s="49"/>
      <c r="F81" s="49">
        <f t="shared" si="46"/>
        <v>201.83951255765555</v>
      </c>
      <c r="G81" s="49"/>
      <c r="H81" s="49">
        <f t="shared" si="47"/>
        <v>201.83951255765555</v>
      </c>
      <c r="I81" s="49"/>
      <c r="J81" s="49">
        <f t="shared" si="48"/>
        <v>201.83951255765555</v>
      </c>
      <c r="K81" s="49"/>
      <c r="L81" s="49">
        <f t="shared" si="49"/>
        <v>201.83951255765555</v>
      </c>
      <c r="M81" s="49"/>
      <c r="N81" s="49">
        <f t="shared" si="50"/>
        <v>201.83951255765555</v>
      </c>
      <c r="O81" s="23">
        <v>0.38</v>
      </c>
      <c r="P81" s="17">
        <v>267</v>
      </c>
      <c r="Q81" s="8">
        <f t="shared" si="12"/>
        <v>158.16048744234445</v>
      </c>
      <c r="R81" s="1"/>
      <c r="AF81" s="1"/>
      <c r="AG81" s="1"/>
    </row>
    <row r="82" spans="1:33">
      <c r="A82" s="27" t="s">
        <v>158</v>
      </c>
      <c r="B82" s="54">
        <f t="shared" si="45"/>
        <v>360</v>
      </c>
      <c r="C82" s="54">
        <f t="shared" si="22"/>
        <v>255.30775313726767</v>
      </c>
      <c r="D82" s="54">
        <f t="shared" si="32"/>
        <v>104.69224686273233</v>
      </c>
      <c r="E82" s="49">
        <v>37.5</v>
      </c>
      <c r="F82" s="49">
        <f t="shared" si="46"/>
        <v>67.192246862732333</v>
      </c>
      <c r="G82" s="49"/>
      <c r="H82" s="49">
        <f t="shared" si="47"/>
        <v>67.192246862732333</v>
      </c>
      <c r="I82" s="49"/>
      <c r="J82" s="49">
        <f t="shared" si="48"/>
        <v>67.192246862732333</v>
      </c>
      <c r="K82" s="49"/>
      <c r="L82" s="49">
        <f t="shared" si="49"/>
        <v>67.192246862732333</v>
      </c>
      <c r="M82" s="49"/>
      <c r="N82" s="49">
        <f t="shared" si="50"/>
        <v>67.192246862732333</v>
      </c>
      <c r="O82" s="23">
        <v>0.38</v>
      </c>
      <c r="P82" s="17">
        <v>431</v>
      </c>
      <c r="Q82" s="8">
        <f t="shared" si="12"/>
        <v>255.30775313726767</v>
      </c>
      <c r="R82" s="1"/>
      <c r="AF82" s="1"/>
      <c r="AG82" s="1"/>
    </row>
    <row r="83" spans="1:33">
      <c r="A83" s="27" t="s">
        <v>159</v>
      </c>
      <c r="B83" s="54">
        <f t="shared" si="45"/>
        <v>360</v>
      </c>
      <c r="C83" s="54">
        <f t="shared" si="22"/>
        <v>97.739627071111755</v>
      </c>
      <c r="D83" s="54">
        <f t="shared" si="32"/>
        <v>262.26037292888827</v>
      </c>
      <c r="E83" s="49"/>
      <c r="F83" s="49">
        <f t="shared" si="46"/>
        <v>262.26037292888827</v>
      </c>
      <c r="G83" s="49"/>
      <c r="H83" s="49">
        <f t="shared" si="47"/>
        <v>262.26037292888827</v>
      </c>
      <c r="I83" s="49"/>
      <c r="J83" s="49">
        <f t="shared" si="48"/>
        <v>262.26037292888827</v>
      </c>
      <c r="K83" s="49"/>
      <c r="L83" s="49">
        <f t="shared" si="49"/>
        <v>262.26037292888827</v>
      </c>
      <c r="M83" s="49"/>
      <c r="N83" s="49">
        <f t="shared" si="50"/>
        <v>262.26037292888827</v>
      </c>
      <c r="O83" s="23">
        <v>0.38</v>
      </c>
      <c r="P83" s="17">
        <v>165</v>
      </c>
      <c r="Q83" s="8">
        <f t="shared" si="12"/>
        <v>97.739627071111755</v>
      </c>
      <c r="R83" s="1"/>
      <c r="AF83" s="1"/>
      <c r="AG83" s="1"/>
    </row>
    <row r="84" spans="1:33">
      <c r="A84" s="27" t="s">
        <v>22</v>
      </c>
      <c r="B84" s="54">
        <f>400*0.9</f>
        <v>360</v>
      </c>
      <c r="C84" s="54">
        <f t="shared" si="22"/>
        <v>295.58832671808949</v>
      </c>
      <c r="D84" s="54">
        <f t="shared" si="32"/>
        <v>64.41167328191051</v>
      </c>
      <c r="E84" s="49">
        <v>25</v>
      </c>
      <c r="F84" s="49">
        <f t="shared" si="46"/>
        <v>39.41167328191051</v>
      </c>
      <c r="G84" s="49"/>
      <c r="H84" s="49">
        <f t="shared" si="47"/>
        <v>39.41167328191051</v>
      </c>
      <c r="I84" s="49"/>
      <c r="J84" s="49">
        <f t="shared" si="48"/>
        <v>39.41167328191051</v>
      </c>
      <c r="K84" s="49">
        <v>21</v>
      </c>
      <c r="L84" s="49">
        <f t="shared" si="49"/>
        <v>18.41167328191051</v>
      </c>
      <c r="M84" s="49"/>
      <c r="N84" s="49">
        <f t="shared" si="50"/>
        <v>18.41167328191051</v>
      </c>
      <c r="O84" s="23">
        <v>0.38</v>
      </c>
      <c r="P84" s="17">
        <v>499</v>
      </c>
      <c r="Q84" s="8">
        <f t="shared" si="12"/>
        <v>295.58832671808949</v>
      </c>
      <c r="R84" s="1"/>
      <c r="AF84" s="1"/>
      <c r="AG84" s="1"/>
    </row>
    <row r="85" spans="1:33">
      <c r="A85" s="34" t="s">
        <v>449</v>
      </c>
      <c r="B85" s="61">
        <v>1134</v>
      </c>
      <c r="C85" s="61">
        <v>0</v>
      </c>
      <c r="D85" s="61">
        <f>B85-C85</f>
        <v>1134</v>
      </c>
      <c r="E85" s="58">
        <v>600</v>
      </c>
      <c r="F85" s="58"/>
      <c r="G85" s="58"/>
      <c r="H85" s="58"/>
      <c r="I85" s="58"/>
      <c r="J85" s="58"/>
      <c r="K85" s="58"/>
      <c r="L85" s="58"/>
      <c r="M85" s="58"/>
      <c r="N85" s="58"/>
      <c r="O85" s="29">
        <v>6</v>
      </c>
      <c r="P85" s="17">
        <v>0</v>
      </c>
      <c r="Q85" s="8">
        <f>P85*SQRT(3)*0.38*0.9</f>
        <v>0</v>
      </c>
      <c r="R85" s="1"/>
      <c r="AF85" s="1"/>
      <c r="AG85" s="1"/>
    </row>
    <row r="86" spans="1:33">
      <c r="A86" s="42" t="s">
        <v>24</v>
      </c>
      <c r="B86" s="47">
        <v>3237</v>
      </c>
      <c r="C86" s="47">
        <v>3011</v>
      </c>
      <c r="D86" s="47">
        <f t="shared" ref="D86:D119" si="51">B86-C86</f>
        <v>226</v>
      </c>
      <c r="E86" s="48">
        <f>SUM(E87:E102)</f>
        <v>3.2800000000000002</v>
      </c>
      <c r="F86" s="48">
        <f>D86-E86</f>
        <v>222.72</v>
      </c>
      <c r="G86" s="48">
        <f>SUM(G87:G102)</f>
        <v>130</v>
      </c>
      <c r="H86" s="48">
        <f>F86-G86</f>
        <v>92.72</v>
      </c>
      <c r="I86" s="48">
        <f>SUM(I87:I102)</f>
        <v>0</v>
      </c>
      <c r="J86" s="48">
        <f>H86-I86</f>
        <v>92.72</v>
      </c>
      <c r="K86" s="48">
        <f>SUM(K87:K102)</f>
        <v>130</v>
      </c>
      <c r="L86" s="48">
        <f>J86-K86</f>
        <v>-37.28</v>
      </c>
      <c r="M86" s="48">
        <f>SUM(M87:M102)</f>
        <v>0</v>
      </c>
      <c r="N86" s="48">
        <f>L86-M86</f>
        <v>-37.28</v>
      </c>
      <c r="O86" s="30">
        <v>6</v>
      </c>
      <c r="P86" s="17">
        <v>3109</v>
      </c>
      <c r="Q86" s="8">
        <f t="shared" si="12"/>
        <v>1841.6515185702206</v>
      </c>
      <c r="R86" s="1"/>
      <c r="AF86" s="1"/>
      <c r="AG86" s="1"/>
    </row>
    <row r="87" spans="1:33">
      <c r="A87" s="27" t="s">
        <v>129</v>
      </c>
      <c r="B87" s="54">
        <f>630*0.9</f>
        <v>567</v>
      </c>
      <c r="C87" s="54">
        <f t="shared" si="22"/>
        <v>104.25560220918587</v>
      </c>
      <c r="D87" s="54">
        <f t="shared" si="51"/>
        <v>462.74439779081411</v>
      </c>
      <c r="E87" s="49"/>
      <c r="F87" s="49">
        <f t="shared" ref="F87" si="52">D87-E87</f>
        <v>462.74439779081411</v>
      </c>
      <c r="G87" s="49"/>
      <c r="H87" s="49">
        <f t="shared" ref="H87" si="53">F87-G87</f>
        <v>462.74439779081411</v>
      </c>
      <c r="I87" s="49"/>
      <c r="J87" s="49">
        <f t="shared" ref="J87:J91" si="54">H87-I87</f>
        <v>462.74439779081411</v>
      </c>
      <c r="K87" s="49"/>
      <c r="L87" s="49">
        <f t="shared" ref="L87:L91" si="55">J87-K87</f>
        <v>462.74439779081411</v>
      </c>
      <c r="M87" s="49"/>
      <c r="N87" s="49">
        <f t="shared" ref="N87:N91" si="56">L87-M87</f>
        <v>462.74439779081411</v>
      </c>
      <c r="O87" s="23">
        <v>0.38</v>
      </c>
      <c r="P87" s="17">
        <v>176</v>
      </c>
      <c r="Q87" s="8">
        <f t="shared" si="12"/>
        <v>104.25560220918587</v>
      </c>
      <c r="R87" s="1"/>
      <c r="AF87" s="1"/>
      <c r="AG87" s="1"/>
    </row>
    <row r="88" spans="1:33">
      <c r="A88" s="27" t="s">
        <v>160</v>
      </c>
      <c r="B88" s="54">
        <f>1600*0.9</f>
        <v>1440</v>
      </c>
      <c r="C88" s="54">
        <f t="shared" si="22"/>
        <v>69.89864239024962</v>
      </c>
      <c r="D88" s="54">
        <f t="shared" si="51"/>
        <v>1370.1013576097503</v>
      </c>
      <c r="E88" s="49"/>
      <c r="F88" s="49">
        <f t="shared" ref="F88:F91" si="57">D88-E88</f>
        <v>1370.1013576097503</v>
      </c>
      <c r="G88" s="49"/>
      <c r="H88" s="49">
        <f t="shared" ref="H88:H91" si="58">F88-G88</f>
        <v>1370.1013576097503</v>
      </c>
      <c r="I88" s="49"/>
      <c r="J88" s="49">
        <f t="shared" si="54"/>
        <v>1370.1013576097503</v>
      </c>
      <c r="K88" s="49"/>
      <c r="L88" s="49">
        <f t="shared" si="55"/>
        <v>1370.1013576097503</v>
      </c>
      <c r="M88" s="49"/>
      <c r="N88" s="49">
        <f t="shared" si="56"/>
        <v>1370.1013576097503</v>
      </c>
      <c r="O88" s="23">
        <v>0.38</v>
      </c>
      <c r="P88" s="17">
        <v>118</v>
      </c>
      <c r="Q88" s="8">
        <f t="shared" si="12"/>
        <v>69.89864239024962</v>
      </c>
      <c r="R88" s="1"/>
      <c r="AF88" s="1"/>
      <c r="AG88" s="1"/>
    </row>
    <row r="89" spans="1:33">
      <c r="A89" s="27" t="s">
        <v>161</v>
      </c>
      <c r="B89" s="54">
        <f>1600*0.9</f>
        <v>1440</v>
      </c>
      <c r="C89" s="54">
        <f t="shared" si="22"/>
        <v>46.796548718895927</v>
      </c>
      <c r="D89" s="54">
        <f t="shared" si="51"/>
        <v>1393.203451281104</v>
      </c>
      <c r="E89" s="49"/>
      <c r="F89" s="49">
        <f t="shared" si="57"/>
        <v>1393.203451281104</v>
      </c>
      <c r="G89" s="49"/>
      <c r="H89" s="49">
        <f t="shared" si="58"/>
        <v>1393.203451281104</v>
      </c>
      <c r="I89" s="49"/>
      <c r="J89" s="49">
        <f t="shared" si="54"/>
        <v>1393.203451281104</v>
      </c>
      <c r="K89" s="49"/>
      <c r="L89" s="49">
        <f t="shared" si="55"/>
        <v>1393.203451281104</v>
      </c>
      <c r="M89" s="49"/>
      <c r="N89" s="49">
        <f t="shared" si="56"/>
        <v>1393.203451281104</v>
      </c>
      <c r="O89" s="23">
        <v>0.38</v>
      </c>
      <c r="P89" s="17">
        <v>79</v>
      </c>
      <c r="Q89" s="8">
        <f t="shared" si="12"/>
        <v>46.796548718895927</v>
      </c>
      <c r="R89" s="1"/>
      <c r="AF89" s="1"/>
      <c r="AG89" s="1"/>
    </row>
    <row r="90" spans="1:33">
      <c r="A90" s="27" t="s">
        <v>162</v>
      </c>
      <c r="B90" s="54">
        <f t="shared" ref="B90:B91" si="59">400*0.9</f>
        <v>360</v>
      </c>
      <c r="C90" s="54">
        <f t="shared" si="22"/>
        <v>68.713919637872493</v>
      </c>
      <c r="D90" s="54">
        <f t="shared" si="51"/>
        <v>291.28608036212751</v>
      </c>
      <c r="E90" s="49"/>
      <c r="F90" s="49">
        <f t="shared" si="57"/>
        <v>291.28608036212751</v>
      </c>
      <c r="G90" s="49"/>
      <c r="H90" s="49">
        <f t="shared" si="58"/>
        <v>291.28608036212751</v>
      </c>
      <c r="I90" s="49"/>
      <c r="J90" s="49">
        <f t="shared" si="54"/>
        <v>291.28608036212751</v>
      </c>
      <c r="K90" s="49"/>
      <c r="L90" s="49">
        <f t="shared" si="55"/>
        <v>291.28608036212751</v>
      </c>
      <c r="M90" s="49"/>
      <c r="N90" s="49">
        <f t="shared" si="56"/>
        <v>291.28608036212751</v>
      </c>
      <c r="O90" s="23">
        <v>0.38</v>
      </c>
      <c r="P90" s="17">
        <v>116</v>
      </c>
      <c r="Q90" s="8">
        <f t="shared" si="12"/>
        <v>68.713919637872493</v>
      </c>
      <c r="R90" s="1"/>
      <c r="AF90" s="1"/>
      <c r="AG90" s="1"/>
    </row>
    <row r="91" spans="1:33">
      <c r="A91" s="27" t="s">
        <v>163</v>
      </c>
      <c r="B91" s="54">
        <f t="shared" si="59"/>
        <v>360</v>
      </c>
      <c r="C91" s="54">
        <f t="shared" si="22"/>
        <v>58.051414866478495</v>
      </c>
      <c r="D91" s="54">
        <f t="shared" si="51"/>
        <v>301.94858513352153</v>
      </c>
      <c r="E91" s="49"/>
      <c r="F91" s="49">
        <f t="shared" si="57"/>
        <v>301.94858513352153</v>
      </c>
      <c r="G91" s="49"/>
      <c r="H91" s="49">
        <f t="shared" si="58"/>
        <v>301.94858513352153</v>
      </c>
      <c r="I91" s="49"/>
      <c r="J91" s="49">
        <f t="shared" si="54"/>
        <v>301.94858513352153</v>
      </c>
      <c r="K91" s="49"/>
      <c r="L91" s="49">
        <f t="shared" si="55"/>
        <v>301.94858513352153</v>
      </c>
      <c r="M91" s="49"/>
      <c r="N91" s="49">
        <f t="shared" si="56"/>
        <v>301.94858513352153</v>
      </c>
      <c r="O91" s="23">
        <v>0.38</v>
      </c>
      <c r="P91" s="17">
        <v>98</v>
      </c>
      <c r="Q91" s="8">
        <f t="shared" si="12"/>
        <v>58.051414866478495</v>
      </c>
      <c r="R91" s="1"/>
      <c r="AF91" s="1"/>
      <c r="AG91" s="1"/>
    </row>
    <row r="92" spans="1:33">
      <c r="A92" s="34" t="s">
        <v>450</v>
      </c>
      <c r="B92" s="61">
        <v>1440</v>
      </c>
      <c r="C92" s="61"/>
      <c r="D92" s="61">
        <f>B92-C92</f>
        <v>1440</v>
      </c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29">
        <v>6</v>
      </c>
      <c r="P92" s="17">
        <v>0</v>
      </c>
      <c r="Q92" s="8">
        <f>P92*SQRT(3)*0.38*0.9</f>
        <v>0</v>
      </c>
      <c r="R92" s="1"/>
      <c r="AF92" s="1"/>
      <c r="AG92" s="1"/>
    </row>
    <row r="93" spans="1:33">
      <c r="A93" s="34" t="s">
        <v>450</v>
      </c>
      <c r="B93" s="61">
        <v>1440</v>
      </c>
      <c r="C93" s="61"/>
      <c r="D93" s="61">
        <f>B93-C93</f>
        <v>1440</v>
      </c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29">
        <v>6</v>
      </c>
      <c r="P93" s="17">
        <v>0</v>
      </c>
      <c r="Q93" s="8">
        <f>P93*SQRT(3)*0.38*0.9</f>
        <v>0</v>
      </c>
      <c r="R93" s="1"/>
      <c r="AF93" s="1"/>
      <c r="AG93" s="1"/>
    </row>
    <row r="94" spans="1:33">
      <c r="A94" s="27" t="s">
        <v>164</v>
      </c>
      <c r="B94" s="54">
        <f>630*0.9</f>
        <v>567</v>
      </c>
      <c r="C94" s="54">
        <f t="shared" si="22"/>
        <v>199.62578377554337</v>
      </c>
      <c r="D94" s="54">
        <f t="shared" si="51"/>
        <v>367.37421622445663</v>
      </c>
      <c r="E94" s="49"/>
      <c r="F94" s="49">
        <f t="shared" ref="F94:F102" si="60">D94-E94</f>
        <v>367.37421622445663</v>
      </c>
      <c r="G94" s="49">
        <v>130</v>
      </c>
      <c r="H94" s="49">
        <f t="shared" ref="H94:H102" si="61">F94-G94</f>
        <v>237.37421622445663</v>
      </c>
      <c r="I94" s="49"/>
      <c r="J94" s="49">
        <f t="shared" ref="J94:J102" si="62">H94-I94</f>
        <v>237.37421622445663</v>
      </c>
      <c r="K94" s="49">
        <v>130</v>
      </c>
      <c r="L94" s="49">
        <f t="shared" ref="L94:L102" si="63">J94-K94</f>
        <v>107.37421622445663</v>
      </c>
      <c r="M94" s="49"/>
      <c r="N94" s="49">
        <f t="shared" ref="N94:N102" si="64">L94-M94</f>
        <v>107.37421622445663</v>
      </c>
      <c r="O94" s="23">
        <v>0.38</v>
      </c>
      <c r="P94" s="17">
        <v>337</v>
      </c>
      <c r="Q94" s="8">
        <f t="shared" si="12"/>
        <v>199.62578377554337</v>
      </c>
      <c r="R94" s="1"/>
      <c r="AF94" s="1"/>
      <c r="AG94" s="1"/>
    </row>
    <row r="95" spans="1:33">
      <c r="A95" s="27" t="s">
        <v>165</v>
      </c>
      <c r="B95" s="54">
        <f>630*0.9</f>
        <v>567</v>
      </c>
      <c r="C95" s="54">
        <f t="shared" si="22"/>
        <v>176.52369010418971</v>
      </c>
      <c r="D95" s="54">
        <f t="shared" si="51"/>
        <v>390.47630989581029</v>
      </c>
      <c r="E95" s="49">
        <v>3</v>
      </c>
      <c r="F95" s="49">
        <f t="shared" si="60"/>
        <v>387.47630989581029</v>
      </c>
      <c r="G95" s="49"/>
      <c r="H95" s="49">
        <f t="shared" si="61"/>
        <v>387.47630989581029</v>
      </c>
      <c r="I95" s="49"/>
      <c r="J95" s="49">
        <f t="shared" si="62"/>
        <v>387.47630989581029</v>
      </c>
      <c r="K95" s="49"/>
      <c r="L95" s="49">
        <f t="shared" si="63"/>
        <v>387.47630989581029</v>
      </c>
      <c r="M95" s="49"/>
      <c r="N95" s="49">
        <f t="shared" si="64"/>
        <v>387.47630989581029</v>
      </c>
      <c r="O95" s="23">
        <v>0.38</v>
      </c>
      <c r="P95" s="17">
        <v>298</v>
      </c>
      <c r="Q95" s="8">
        <f t="shared" si="12"/>
        <v>176.52369010418971</v>
      </c>
      <c r="R95" s="1"/>
      <c r="AF95" s="1"/>
      <c r="AG95" s="1"/>
    </row>
    <row r="96" spans="1:33">
      <c r="A96" s="27" t="s">
        <v>130</v>
      </c>
      <c r="B96" s="54">
        <f>400*0.9</f>
        <v>360</v>
      </c>
      <c r="C96" s="54">
        <f t="shared" si="22"/>
        <v>234.57510497066818</v>
      </c>
      <c r="D96" s="54">
        <f t="shared" si="51"/>
        <v>125.42489502933182</v>
      </c>
      <c r="E96" s="49"/>
      <c r="F96" s="49">
        <f t="shared" si="60"/>
        <v>125.42489502933182</v>
      </c>
      <c r="G96" s="49"/>
      <c r="H96" s="49">
        <f t="shared" si="61"/>
        <v>125.42489502933182</v>
      </c>
      <c r="I96" s="49"/>
      <c r="J96" s="49">
        <f t="shared" si="62"/>
        <v>125.42489502933182</v>
      </c>
      <c r="K96" s="49"/>
      <c r="L96" s="49">
        <f t="shared" si="63"/>
        <v>125.42489502933182</v>
      </c>
      <c r="M96" s="49"/>
      <c r="N96" s="49">
        <f t="shared" si="64"/>
        <v>125.42489502933182</v>
      </c>
      <c r="O96" s="23">
        <v>0.38</v>
      </c>
      <c r="P96" s="17">
        <v>396</v>
      </c>
      <c r="Q96" s="8">
        <f t="shared" si="12"/>
        <v>234.57510497066818</v>
      </c>
      <c r="R96" s="11" t="s">
        <v>344</v>
      </c>
      <c r="AF96" s="1"/>
      <c r="AG96" s="1"/>
    </row>
    <row r="97" spans="1:33">
      <c r="A97" s="27" t="s">
        <v>166</v>
      </c>
      <c r="B97" s="54">
        <f>630*0.9</f>
        <v>567</v>
      </c>
      <c r="C97" s="54">
        <f t="shared" si="22"/>
        <v>202.58759065648619</v>
      </c>
      <c r="D97" s="54">
        <f t="shared" si="51"/>
        <v>364.41240934351379</v>
      </c>
      <c r="E97" s="49"/>
      <c r="F97" s="49">
        <f t="shared" si="60"/>
        <v>364.41240934351379</v>
      </c>
      <c r="G97" s="49"/>
      <c r="H97" s="49">
        <f t="shared" si="61"/>
        <v>364.41240934351379</v>
      </c>
      <c r="I97" s="49"/>
      <c r="J97" s="49">
        <f t="shared" si="62"/>
        <v>364.41240934351379</v>
      </c>
      <c r="K97" s="49"/>
      <c r="L97" s="49">
        <f t="shared" si="63"/>
        <v>364.41240934351379</v>
      </c>
      <c r="M97" s="49"/>
      <c r="N97" s="49">
        <f t="shared" si="64"/>
        <v>364.41240934351379</v>
      </c>
      <c r="O97" s="23">
        <v>0.38</v>
      </c>
      <c r="P97" s="17">
        <v>342</v>
      </c>
      <c r="Q97" s="8">
        <f t="shared" si="12"/>
        <v>202.58759065648619</v>
      </c>
      <c r="R97" s="1"/>
      <c r="AF97" s="1"/>
      <c r="AG97" s="1"/>
    </row>
    <row r="98" spans="1:33">
      <c r="A98" s="27" t="s">
        <v>455</v>
      </c>
      <c r="B98" s="54">
        <f>400*0.9</f>
        <v>360</v>
      </c>
      <c r="C98" s="54">
        <f t="shared" si="22"/>
        <v>38.503489452256147</v>
      </c>
      <c r="D98" s="54">
        <f t="shared" si="51"/>
        <v>321.49651054774387</v>
      </c>
      <c r="E98" s="49">
        <v>0.28000000000000003</v>
      </c>
      <c r="F98" s="49">
        <f t="shared" si="60"/>
        <v>321.21651054774389</v>
      </c>
      <c r="G98" s="49"/>
      <c r="H98" s="49">
        <f t="shared" si="61"/>
        <v>321.21651054774389</v>
      </c>
      <c r="I98" s="49"/>
      <c r="J98" s="49">
        <f t="shared" si="62"/>
        <v>321.21651054774389</v>
      </c>
      <c r="K98" s="49"/>
      <c r="L98" s="49">
        <f t="shared" si="63"/>
        <v>321.21651054774389</v>
      </c>
      <c r="M98" s="49"/>
      <c r="N98" s="49">
        <f t="shared" si="64"/>
        <v>321.21651054774389</v>
      </c>
      <c r="O98" s="23">
        <v>0.38</v>
      </c>
      <c r="P98" s="17">
        <v>65</v>
      </c>
      <c r="Q98" s="8">
        <f t="shared" si="12"/>
        <v>38.503489452256147</v>
      </c>
      <c r="R98" s="1"/>
      <c r="AF98" s="1"/>
      <c r="AG98" s="1"/>
    </row>
    <row r="99" spans="1:33">
      <c r="A99" s="27" t="s">
        <v>167</v>
      </c>
      <c r="B99" s="54">
        <f t="shared" ref="B99:B100" si="65">630*0.9</f>
        <v>567</v>
      </c>
      <c r="C99" s="54">
        <f t="shared" si="22"/>
        <v>245.23760974206215</v>
      </c>
      <c r="D99" s="54">
        <f t="shared" si="51"/>
        <v>321.76239025793785</v>
      </c>
      <c r="E99" s="49"/>
      <c r="F99" s="49">
        <f t="shared" si="60"/>
        <v>321.76239025793785</v>
      </c>
      <c r="G99" s="49"/>
      <c r="H99" s="49">
        <f t="shared" si="61"/>
        <v>321.76239025793785</v>
      </c>
      <c r="I99" s="49"/>
      <c r="J99" s="49">
        <f t="shared" si="62"/>
        <v>321.76239025793785</v>
      </c>
      <c r="K99" s="49"/>
      <c r="L99" s="49">
        <f t="shared" si="63"/>
        <v>321.76239025793785</v>
      </c>
      <c r="M99" s="49"/>
      <c r="N99" s="49">
        <f t="shared" si="64"/>
        <v>321.76239025793785</v>
      </c>
      <c r="O99" s="23">
        <v>0.38</v>
      </c>
      <c r="P99" s="17">
        <v>414</v>
      </c>
      <c r="Q99" s="8">
        <f t="shared" si="12"/>
        <v>245.23760974206215</v>
      </c>
      <c r="R99" s="1"/>
      <c r="AF99" s="1"/>
      <c r="AG99" s="1"/>
    </row>
    <row r="100" spans="1:33">
      <c r="A100" s="27" t="s">
        <v>168</v>
      </c>
      <c r="B100" s="54">
        <f t="shared" si="65"/>
        <v>567</v>
      </c>
      <c r="C100" s="54">
        <f t="shared" si="22"/>
        <v>222.72787744689705</v>
      </c>
      <c r="D100" s="54">
        <f t="shared" si="51"/>
        <v>344.27212255310292</v>
      </c>
      <c r="E100" s="49"/>
      <c r="F100" s="49">
        <f t="shared" si="60"/>
        <v>344.27212255310292</v>
      </c>
      <c r="G100" s="49"/>
      <c r="H100" s="49">
        <f t="shared" si="61"/>
        <v>344.27212255310292</v>
      </c>
      <c r="I100" s="49"/>
      <c r="J100" s="49">
        <f t="shared" si="62"/>
        <v>344.27212255310292</v>
      </c>
      <c r="K100" s="49"/>
      <c r="L100" s="49">
        <f t="shared" si="63"/>
        <v>344.27212255310292</v>
      </c>
      <c r="M100" s="49"/>
      <c r="N100" s="49">
        <f t="shared" si="64"/>
        <v>344.27212255310292</v>
      </c>
      <c r="O100" s="23">
        <v>0.38</v>
      </c>
      <c r="P100" s="17">
        <v>376</v>
      </c>
      <c r="Q100" s="8">
        <f t="shared" si="12"/>
        <v>222.72787744689705</v>
      </c>
      <c r="R100" s="1"/>
      <c r="AF100" s="1"/>
      <c r="AG100" s="1"/>
    </row>
    <row r="101" spans="1:33">
      <c r="A101" s="27" t="s">
        <v>169</v>
      </c>
      <c r="B101" s="54">
        <f>1000*0.9</f>
        <v>900</v>
      </c>
      <c r="C101" s="54">
        <f t="shared" si="22"/>
        <v>177.11605148037825</v>
      </c>
      <c r="D101" s="54">
        <f t="shared" si="51"/>
        <v>722.88394851962175</v>
      </c>
      <c r="E101" s="49"/>
      <c r="F101" s="49">
        <f t="shared" si="60"/>
        <v>722.88394851962175</v>
      </c>
      <c r="G101" s="49"/>
      <c r="H101" s="49">
        <f t="shared" si="61"/>
        <v>722.88394851962175</v>
      </c>
      <c r="I101" s="49"/>
      <c r="J101" s="49">
        <f t="shared" si="62"/>
        <v>722.88394851962175</v>
      </c>
      <c r="K101" s="49"/>
      <c r="L101" s="49">
        <f t="shared" si="63"/>
        <v>722.88394851962175</v>
      </c>
      <c r="M101" s="49"/>
      <c r="N101" s="49">
        <f t="shared" si="64"/>
        <v>722.88394851962175</v>
      </c>
      <c r="O101" s="23">
        <v>0.38</v>
      </c>
      <c r="P101" s="17">
        <v>299</v>
      </c>
      <c r="Q101" s="8">
        <f t="shared" si="12"/>
        <v>177.11605148037825</v>
      </c>
      <c r="R101" s="1"/>
      <c r="AF101" s="1"/>
      <c r="AG101" s="1"/>
    </row>
    <row r="102" spans="1:33">
      <c r="A102" s="27" t="s">
        <v>25</v>
      </c>
      <c r="B102" s="54">
        <f>400*0.9</f>
        <v>360</v>
      </c>
      <c r="C102" s="54">
        <f t="shared" si="22"/>
        <v>196.07161551841205</v>
      </c>
      <c r="D102" s="54">
        <f t="shared" si="51"/>
        <v>163.92838448158795</v>
      </c>
      <c r="E102" s="49"/>
      <c r="F102" s="49">
        <f t="shared" si="60"/>
        <v>163.92838448158795</v>
      </c>
      <c r="G102" s="49"/>
      <c r="H102" s="49">
        <f t="shared" si="61"/>
        <v>163.92838448158795</v>
      </c>
      <c r="I102" s="49"/>
      <c r="J102" s="49">
        <f t="shared" si="62"/>
        <v>163.92838448158795</v>
      </c>
      <c r="K102" s="49"/>
      <c r="L102" s="49">
        <f t="shared" si="63"/>
        <v>163.92838448158795</v>
      </c>
      <c r="M102" s="49"/>
      <c r="N102" s="49">
        <f t="shared" si="64"/>
        <v>163.92838448158795</v>
      </c>
      <c r="O102" s="23">
        <v>0.38</v>
      </c>
      <c r="P102" s="17">
        <v>331</v>
      </c>
      <c r="Q102" s="8">
        <f t="shared" si="12"/>
        <v>196.07161551841205</v>
      </c>
      <c r="R102" s="1"/>
      <c r="AF102" s="1"/>
      <c r="AG102" s="1"/>
    </row>
    <row r="103" spans="1:33">
      <c r="A103" s="42" t="s">
        <v>98</v>
      </c>
      <c r="B103" s="47">
        <v>6454</v>
      </c>
      <c r="C103" s="47">
        <v>755</v>
      </c>
      <c r="D103" s="47">
        <f t="shared" si="51"/>
        <v>5699</v>
      </c>
      <c r="E103" s="48">
        <f>SUM(E104:E109)</f>
        <v>120</v>
      </c>
      <c r="F103" s="48">
        <f>D103-E103</f>
        <v>5579</v>
      </c>
      <c r="G103" s="48">
        <f>SUM(G104:G109)</f>
        <v>0</v>
      </c>
      <c r="H103" s="48">
        <f>F103-G103</f>
        <v>5579</v>
      </c>
      <c r="I103" s="48">
        <f>SUM(I104:I109)</f>
        <v>0</v>
      </c>
      <c r="J103" s="48">
        <f>H103-I103</f>
        <v>5579</v>
      </c>
      <c r="K103" s="48">
        <f>SUM(K104:K109)</f>
        <v>0</v>
      </c>
      <c r="L103" s="48">
        <f>J103-K103</f>
        <v>5579</v>
      </c>
      <c r="M103" s="48">
        <f>SUM(M104:M109)</f>
        <v>0</v>
      </c>
      <c r="N103" s="48">
        <f>L103-M103</f>
        <v>5579</v>
      </c>
      <c r="O103" s="30">
        <v>6</v>
      </c>
      <c r="P103" s="17">
        <v>736</v>
      </c>
      <c r="Q103" s="8">
        <f t="shared" si="12"/>
        <v>435.97797287477721</v>
      </c>
      <c r="R103" s="1"/>
      <c r="AF103" s="1"/>
      <c r="AG103" s="1"/>
    </row>
    <row r="104" spans="1:33">
      <c r="A104" s="27" t="s">
        <v>170</v>
      </c>
      <c r="B104" s="54">
        <f>1000*0.9</f>
        <v>900</v>
      </c>
      <c r="C104" s="54">
        <f t="shared" si="22"/>
        <v>110.77157734725996</v>
      </c>
      <c r="D104" s="54">
        <f t="shared" si="51"/>
        <v>789.22842265274005</v>
      </c>
      <c r="E104" s="49"/>
      <c r="F104" s="49">
        <f t="shared" ref="F104" si="66">D104-E104</f>
        <v>789.22842265274005</v>
      </c>
      <c r="G104" s="49"/>
      <c r="H104" s="49">
        <f t="shared" ref="H104" si="67">F104-G104</f>
        <v>789.22842265274005</v>
      </c>
      <c r="I104" s="49"/>
      <c r="J104" s="49">
        <f t="shared" ref="J104:J109" si="68">H104-I104</f>
        <v>789.22842265274005</v>
      </c>
      <c r="K104" s="49"/>
      <c r="L104" s="49">
        <f t="shared" ref="L104:L109" si="69">J104-K104</f>
        <v>789.22842265274005</v>
      </c>
      <c r="M104" s="49"/>
      <c r="N104" s="49">
        <f t="shared" ref="N104:N109" si="70">L104-M104</f>
        <v>789.22842265274005</v>
      </c>
      <c r="O104" s="23">
        <v>0.38</v>
      </c>
      <c r="P104" s="17">
        <v>187</v>
      </c>
      <c r="Q104" s="8">
        <f t="shared" si="12"/>
        <v>110.77157734725996</v>
      </c>
      <c r="R104" s="1"/>
      <c r="AF104" s="1"/>
      <c r="AG104" s="1"/>
    </row>
    <row r="105" spans="1:33">
      <c r="A105" s="27" t="s">
        <v>171</v>
      </c>
      <c r="B105" s="54">
        <f>1000*0.9</f>
        <v>900</v>
      </c>
      <c r="C105" s="54">
        <f t="shared" si="22"/>
        <v>20.140286790410908</v>
      </c>
      <c r="D105" s="54">
        <f t="shared" si="51"/>
        <v>879.85971320958913</v>
      </c>
      <c r="E105" s="49"/>
      <c r="F105" s="49">
        <f t="shared" ref="F105:F109" si="71">D105-E105</f>
        <v>879.85971320958913</v>
      </c>
      <c r="G105" s="49"/>
      <c r="H105" s="49">
        <f t="shared" ref="H105:H109" si="72">F105-G105</f>
        <v>879.85971320958913</v>
      </c>
      <c r="I105" s="49"/>
      <c r="J105" s="49">
        <f t="shared" si="68"/>
        <v>879.85971320958913</v>
      </c>
      <c r="K105" s="49"/>
      <c r="L105" s="49">
        <f t="shared" si="69"/>
        <v>879.85971320958913</v>
      </c>
      <c r="M105" s="49"/>
      <c r="N105" s="49">
        <f t="shared" si="70"/>
        <v>879.85971320958913</v>
      </c>
      <c r="O105" s="23">
        <v>0.38</v>
      </c>
      <c r="P105" s="17">
        <v>34</v>
      </c>
      <c r="Q105" s="8">
        <f t="shared" si="12"/>
        <v>20.140286790410908</v>
      </c>
      <c r="R105" s="1"/>
      <c r="AF105" s="1"/>
      <c r="AG105" s="1"/>
    </row>
    <row r="106" spans="1:33">
      <c r="A106" s="27" t="s">
        <v>172</v>
      </c>
      <c r="B106" s="54">
        <f t="shared" ref="B106:B107" si="73">1000*0.9</f>
        <v>900</v>
      </c>
      <c r="C106" s="54">
        <f t="shared" si="22"/>
        <v>196.66397689460061</v>
      </c>
      <c r="D106" s="54">
        <f t="shared" si="51"/>
        <v>703.33602310539936</v>
      </c>
      <c r="E106" s="49">
        <v>120</v>
      </c>
      <c r="F106" s="49">
        <f t="shared" si="71"/>
        <v>583.33602310539936</v>
      </c>
      <c r="G106" s="49"/>
      <c r="H106" s="49">
        <f t="shared" si="72"/>
        <v>583.33602310539936</v>
      </c>
      <c r="I106" s="49"/>
      <c r="J106" s="49">
        <f t="shared" si="68"/>
        <v>583.33602310539936</v>
      </c>
      <c r="K106" s="49"/>
      <c r="L106" s="49">
        <f t="shared" si="69"/>
        <v>583.33602310539936</v>
      </c>
      <c r="M106" s="49"/>
      <c r="N106" s="49">
        <f t="shared" si="70"/>
        <v>583.33602310539936</v>
      </c>
      <c r="O106" s="23">
        <v>0.38</v>
      </c>
      <c r="P106" s="17">
        <v>332</v>
      </c>
      <c r="Q106" s="8">
        <f t="shared" si="12"/>
        <v>196.66397689460061</v>
      </c>
      <c r="R106" s="1"/>
      <c r="AF106" s="1"/>
      <c r="AG106" s="1"/>
    </row>
    <row r="107" spans="1:33">
      <c r="A107" s="27" t="s">
        <v>173</v>
      </c>
      <c r="B107" s="54">
        <f t="shared" si="73"/>
        <v>900</v>
      </c>
      <c r="C107" s="54">
        <f t="shared" si="22"/>
        <v>111.9563000996371</v>
      </c>
      <c r="D107" s="54">
        <f t="shared" si="51"/>
        <v>788.04369990036287</v>
      </c>
      <c r="E107" s="49"/>
      <c r="F107" s="49">
        <f t="shared" si="71"/>
        <v>788.04369990036287</v>
      </c>
      <c r="G107" s="49"/>
      <c r="H107" s="49">
        <f t="shared" si="72"/>
        <v>788.04369990036287</v>
      </c>
      <c r="I107" s="49"/>
      <c r="J107" s="49">
        <f t="shared" si="68"/>
        <v>788.04369990036287</v>
      </c>
      <c r="K107" s="49"/>
      <c r="L107" s="49">
        <f t="shared" si="69"/>
        <v>788.04369990036287</v>
      </c>
      <c r="M107" s="49"/>
      <c r="N107" s="49">
        <f t="shared" si="70"/>
        <v>788.04369990036287</v>
      </c>
      <c r="O107" s="23">
        <v>0.38</v>
      </c>
      <c r="P107" s="17">
        <v>189</v>
      </c>
      <c r="Q107" s="8">
        <f t="shared" si="12"/>
        <v>111.9563000996371</v>
      </c>
      <c r="R107" s="1"/>
      <c r="AF107" s="1"/>
      <c r="AG107" s="1"/>
    </row>
    <row r="108" spans="1:33">
      <c r="A108" s="27" t="s">
        <v>174</v>
      </c>
      <c r="B108" s="54">
        <f t="shared" ref="B108:B109" si="74">630*0.9</f>
        <v>567</v>
      </c>
      <c r="C108" s="54">
        <f t="shared" si="22"/>
        <v>77.006978904512295</v>
      </c>
      <c r="D108" s="54">
        <f t="shared" si="51"/>
        <v>489.99302109548773</v>
      </c>
      <c r="E108" s="49"/>
      <c r="F108" s="49">
        <f t="shared" si="71"/>
        <v>489.99302109548773</v>
      </c>
      <c r="G108" s="49"/>
      <c r="H108" s="49">
        <f t="shared" si="72"/>
        <v>489.99302109548773</v>
      </c>
      <c r="I108" s="49"/>
      <c r="J108" s="49">
        <f t="shared" si="68"/>
        <v>489.99302109548773</v>
      </c>
      <c r="K108" s="49"/>
      <c r="L108" s="49">
        <f t="shared" si="69"/>
        <v>489.99302109548773</v>
      </c>
      <c r="M108" s="49"/>
      <c r="N108" s="49">
        <f t="shared" si="70"/>
        <v>489.99302109548773</v>
      </c>
      <c r="O108" s="23">
        <v>0.38</v>
      </c>
      <c r="P108" s="17">
        <v>130</v>
      </c>
      <c r="Q108" s="8">
        <f t="shared" si="12"/>
        <v>77.006978904512295</v>
      </c>
      <c r="R108" s="1"/>
      <c r="AF108" s="1"/>
      <c r="AG108" s="1"/>
    </row>
    <row r="109" spans="1:33">
      <c r="A109" s="27" t="s">
        <v>175</v>
      </c>
      <c r="B109" s="54">
        <f t="shared" si="74"/>
        <v>567</v>
      </c>
      <c r="C109" s="54">
        <f t="shared" si="22"/>
        <v>118.4722752377112</v>
      </c>
      <c r="D109" s="54">
        <f t="shared" si="51"/>
        <v>448.52772476228881</v>
      </c>
      <c r="E109" s="49"/>
      <c r="F109" s="49">
        <f t="shared" si="71"/>
        <v>448.52772476228881</v>
      </c>
      <c r="G109" s="49"/>
      <c r="H109" s="49">
        <f t="shared" si="72"/>
        <v>448.52772476228881</v>
      </c>
      <c r="I109" s="49"/>
      <c r="J109" s="49">
        <f t="shared" si="68"/>
        <v>448.52772476228881</v>
      </c>
      <c r="K109" s="49"/>
      <c r="L109" s="49">
        <f t="shared" si="69"/>
        <v>448.52772476228881</v>
      </c>
      <c r="M109" s="49"/>
      <c r="N109" s="49">
        <f t="shared" si="70"/>
        <v>448.52772476228881</v>
      </c>
      <c r="O109" s="23">
        <v>0.38</v>
      </c>
      <c r="P109" s="17">
        <v>200</v>
      </c>
      <c r="Q109" s="8">
        <f t="shared" si="12"/>
        <v>118.4722752377112</v>
      </c>
      <c r="R109" s="1"/>
      <c r="AF109" s="1"/>
      <c r="AG109" s="1"/>
    </row>
    <row r="110" spans="1:33">
      <c r="A110" s="42" t="s">
        <v>26</v>
      </c>
      <c r="B110" s="47">
        <v>3237</v>
      </c>
      <c r="C110" s="47">
        <v>2393</v>
      </c>
      <c r="D110" s="47">
        <f t="shared" si="51"/>
        <v>844</v>
      </c>
      <c r="E110" s="48">
        <f>SUM(E111:E126)</f>
        <v>227</v>
      </c>
      <c r="F110" s="48">
        <f>D110-E110</f>
        <v>617</v>
      </c>
      <c r="G110" s="48">
        <f>SUM(G111:G126)</f>
        <v>0</v>
      </c>
      <c r="H110" s="48">
        <f>F110-G110</f>
        <v>617</v>
      </c>
      <c r="I110" s="48">
        <f>SUM(I111:I126)</f>
        <v>10</v>
      </c>
      <c r="J110" s="48">
        <f>H110-I110</f>
        <v>607</v>
      </c>
      <c r="K110" s="48">
        <f>SUM(K111:K126)</f>
        <v>23</v>
      </c>
      <c r="L110" s="48">
        <f>J110-K110</f>
        <v>584</v>
      </c>
      <c r="M110" s="48">
        <f>SUM(M111:M126)</f>
        <v>67</v>
      </c>
      <c r="N110" s="48">
        <f>L110-M110</f>
        <v>517</v>
      </c>
      <c r="O110" s="30">
        <v>6</v>
      </c>
      <c r="P110" s="17">
        <v>2580</v>
      </c>
      <c r="Q110" s="8">
        <f t="shared" si="12"/>
        <v>1528.2923505664746</v>
      </c>
      <c r="R110" s="1"/>
      <c r="AF110" s="1"/>
      <c r="AG110" s="1"/>
    </row>
    <row r="111" spans="1:33">
      <c r="A111" s="27" t="s">
        <v>27</v>
      </c>
      <c r="B111" s="54">
        <f>400*0.9</f>
        <v>360</v>
      </c>
      <c r="C111" s="54">
        <f t="shared" si="22"/>
        <v>127.9500572567281</v>
      </c>
      <c r="D111" s="54">
        <f t="shared" si="51"/>
        <v>232.04994274327191</v>
      </c>
      <c r="E111" s="49"/>
      <c r="F111" s="49">
        <f t="shared" ref="F111" si="75">D111-E111</f>
        <v>232.04994274327191</v>
      </c>
      <c r="G111" s="49"/>
      <c r="H111" s="49">
        <f t="shared" ref="H111" si="76">F111-G111</f>
        <v>232.04994274327191</v>
      </c>
      <c r="I111" s="49">
        <v>10</v>
      </c>
      <c r="J111" s="49">
        <f t="shared" ref="J111:J122" si="77">H111-I111</f>
        <v>222.04994274327191</v>
      </c>
      <c r="K111" s="49">
        <v>3</v>
      </c>
      <c r="L111" s="49">
        <f t="shared" ref="L111:L122" si="78">J111-K111</f>
        <v>219.04994274327191</v>
      </c>
      <c r="M111" s="49">
        <v>67</v>
      </c>
      <c r="N111" s="49">
        <f t="shared" ref="N111:N122" si="79">L111-M111</f>
        <v>152.04994274327191</v>
      </c>
      <c r="O111" s="23">
        <v>0.38</v>
      </c>
      <c r="P111" s="17">
        <v>216</v>
      </c>
      <c r="Q111" s="8">
        <f t="shared" si="12"/>
        <v>127.9500572567281</v>
      </c>
      <c r="R111" s="1"/>
      <c r="AF111" s="1"/>
      <c r="AG111" s="1"/>
    </row>
    <row r="112" spans="1:33">
      <c r="A112" s="27" t="s">
        <v>28</v>
      </c>
      <c r="B112" s="54">
        <f>630*0.9</f>
        <v>567</v>
      </c>
      <c r="C112" s="54">
        <f t="shared" si="22"/>
        <v>322.83695002276306</v>
      </c>
      <c r="D112" s="54">
        <f t="shared" si="51"/>
        <v>244.16304997723694</v>
      </c>
      <c r="E112" s="49">
        <v>17</v>
      </c>
      <c r="F112" s="49">
        <f t="shared" ref="F112:F122" si="80">D112-E112</f>
        <v>227.16304997723694</v>
      </c>
      <c r="G112" s="49"/>
      <c r="H112" s="49">
        <f t="shared" ref="H112:H122" si="81">F112-G112</f>
        <v>227.16304997723694</v>
      </c>
      <c r="I112" s="49"/>
      <c r="J112" s="49">
        <f t="shared" si="77"/>
        <v>227.16304997723694</v>
      </c>
      <c r="K112" s="49">
        <v>20</v>
      </c>
      <c r="L112" s="49">
        <f t="shared" si="78"/>
        <v>207.16304997723694</v>
      </c>
      <c r="M112" s="49"/>
      <c r="N112" s="49">
        <f t="shared" si="79"/>
        <v>207.16304997723694</v>
      </c>
      <c r="O112" s="23">
        <v>0.38</v>
      </c>
      <c r="P112" s="17">
        <v>545</v>
      </c>
      <c r="Q112" s="8">
        <f t="shared" si="12"/>
        <v>322.83695002276306</v>
      </c>
      <c r="R112" s="11" t="s">
        <v>343</v>
      </c>
      <c r="AF112" s="1"/>
      <c r="AG112" s="1"/>
    </row>
    <row r="113" spans="1:33">
      <c r="A113" s="27" t="s">
        <v>176</v>
      </c>
      <c r="B113" s="54">
        <f>630*0.9</f>
        <v>567</v>
      </c>
      <c r="C113" s="54">
        <f t="shared" si="22"/>
        <v>116.10282973295699</v>
      </c>
      <c r="D113" s="54">
        <f t="shared" si="51"/>
        <v>450.89717026704301</v>
      </c>
      <c r="E113" s="49"/>
      <c r="F113" s="49">
        <f t="shared" si="80"/>
        <v>450.89717026704301</v>
      </c>
      <c r="G113" s="49"/>
      <c r="H113" s="49">
        <f t="shared" si="81"/>
        <v>450.89717026704301</v>
      </c>
      <c r="I113" s="49"/>
      <c r="J113" s="49">
        <f t="shared" si="77"/>
        <v>450.89717026704301</v>
      </c>
      <c r="K113" s="49"/>
      <c r="L113" s="49">
        <f t="shared" si="78"/>
        <v>450.89717026704301</v>
      </c>
      <c r="M113" s="49"/>
      <c r="N113" s="49">
        <f t="shared" si="79"/>
        <v>450.89717026704301</v>
      </c>
      <c r="O113" s="23">
        <v>0.38</v>
      </c>
      <c r="P113" s="17">
        <v>196</v>
      </c>
      <c r="Q113" s="8">
        <f t="shared" si="12"/>
        <v>116.10282973295699</v>
      </c>
      <c r="R113" s="1"/>
      <c r="AF113" s="1"/>
      <c r="AG113" s="1"/>
    </row>
    <row r="114" spans="1:33">
      <c r="A114" s="27" t="s">
        <v>177</v>
      </c>
      <c r="B114" s="54">
        <f>630*0.9</f>
        <v>567</v>
      </c>
      <c r="C114" s="54">
        <f t="shared" si="22"/>
        <v>90.038929180660517</v>
      </c>
      <c r="D114" s="54">
        <f t="shared" si="51"/>
        <v>476.96107081933951</v>
      </c>
      <c r="E114" s="49"/>
      <c r="F114" s="49">
        <f t="shared" si="80"/>
        <v>476.96107081933951</v>
      </c>
      <c r="G114" s="49"/>
      <c r="H114" s="49">
        <f t="shared" si="81"/>
        <v>476.96107081933951</v>
      </c>
      <c r="I114" s="49"/>
      <c r="J114" s="49">
        <f t="shared" si="77"/>
        <v>476.96107081933951</v>
      </c>
      <c r="K114" s="49"/>
      <c r="L114" s="49">
        <f t="shared" si="78"/>
        <v>476.96107081933951</v>
      </c>
      <c r="M114" s="49"/>
      <c r="N114" s="49">
        <f t="shared" si="79"/>
        <v>476.96107081933951</v>
      </c>
      <c r="O114" s="23">
        <v>0.38</v>
      </c>
      <c r="P114" s="17">
        <v>152</v>
      </c>
      <c r="Q114" s="8">
        <f t="shared" si="12"/>
        <v>90.038929180660517</v>
      </c>
      <c r="R114" s="1"/>
      <c r="AF114" s="1"/>
      <c r="AG114" s="1"/>
    </row>
    <row r="115" spans="1:33">
      <c r="A115" s="27" t="s">
        <v>178</v>
      </c>
      <c r="B115" s="54">
        <f t="shared" ref="B115:B118" si="82">1000*0.9</f>
        <v>900</v>
      </c>
      <c r="C115" s="54">
        <f t="shared" si="22"/>
        <v>300.91957910378648</v>
      </c>
      <c r="D115" s="54">
        <f t="shared" si="51"/>
        <v>599.08042089621358</v>
      </c>
      <c r="E115" s="49"/>
      <c r="F115" s="49">
        <f t="shared" si="80"/>
        <v>599.08042089621358</v>
      </c>
      <c r="G115" s="49"/>
      <c r="H115" s="49">
        <f t="shared" si="81"/>
        <v>599.08042089621358</v>
      </c>
      <c r="I115" s="49"/>
      <c r="J115" s="49">
        <f t="shared" si="77"/>
        <v>599.08042089621358</v>
      </c>
      <c r="K115" s="49"/>
      <c r="L115" s="49">
        <f t="shared" si="78"/>
        <v>599.08042089621358</v>
      </c>
      <c r="M115" s="49"/>
      <c r="N115" s="49">
        <f t="shared" si="79"/>
        <v>599.08042089621358</v>
      </c>
      <c r="O115" s="23">
        <v>0.38</v>
      </c>
      <c r="P115" s="17">
        <v>508</v>
      </c>
      <c r="Q115" s="8">
        <f t="shared" si="12"/>
        <v>300.91957910378648</v>
      </c>
      <c r="R115" s="1"/>
      <c r="AF115" s="1"/>
      <c r="AG115" s="1"/>
    </row>
    <row r="116" spans="1:33">
      <c r="A116" s="27" t="s">
        <v>179</v>
      </c>
      <c r="B116" s="54">
        <f t="shared" si="82"/>
        <v>900</v>
      </c>
      <c r="C116" s="54">
        <f t="shared" si="22"/>
        <v>143.9438144138191</v>
      </c>
      <c r="D116" s="54">
        <f t="shared" si="51"/>
        <v>756.05618558618085</v>
      </c>
      <c r="E116" s="49"/>
      <c r="F116" s="49">
        <f t="shared" si="80"/>
        <v>756.05618558618085</v>
      </c>
      <c r="G116" s="49"/>
      <c r="H116" s="49">
        <f t="shared" si="81"/>
        <v>756.05618558618085</v>
      </c>
      <c r="I116" s="49"/>
      <c r="J116" s="49">
        <f t="shared" si="77"/>
        <v>756.05618558618085</v>
      </c>
      <c r="K116" s="49"/>
      <c r="L116" s="49">
        <f t="shared" si="78"/>
        <v>756.05618558618085</v>
      </c>
      <c r="M116" s="49"/>
      <c r="N116" s="49">
        <f t="shared" si="79"/>
        <v>756.05618558618085</v>
      </c>
      <c r="O116" s="23">
        <v>0.38</v>
      </c>
      <c r="P116" s="17">
        <v>243</v>
      </c>
      <c r="Q116" s="8">
        <f t="shared" si="12"/>
        <v>143.9438144138191</v>
      </c>
      <c r="R116" s="1"/>
      <c r="AF116" s="1"/>
      <c r="AG116" s="1"/>
    </row>
    <row r="117" spans="1:33">
      <c r="A117" s="27" t="s">
        <v>180</v>
      </c>
      <c r="B117" s="54">
        <f t="shared" si="82"/>
        <v>900</v>
      </c>
      <c r="C117" s="54">
        <f t="shared" si="22"/>
        <v>65.752112756929719</v>
      </c>
      <c r="D117" s="54">
        <f t="shared" si="51"/>
        <v>834.24788724307029</v>
      </c>
      <c r="E117" s="49"/>
      <c r="F117" s="49">
        <f t="shared" si="80"/>
        <v>834.24788724307029</v>
      </c>
      <c r="G117" s="49"/>
      <c r="H117" s="49">
        <f t="shared" si="81"/>
        <v>834.24788724307029</v>
      </c>
      <c r="I117" s="49"/>
      <c r="J117" s="49">
        <f t="shared" si="77"/>
        <v>834.24788724307029</v>
      </c>
      <c r="K117" s="49"/>
      <c r="L117" s="49">
        <f t="shared" si="78"/>
        <v>834.24788724307029</v>
      </c>
      <c r="M117" s="49"/>
      <c r="N117" s="49">
        <f t="shared" si="79"/>
        <v>834.24788724307029</v>
      </c>
      <c r="O117" s="23">
        <v>0.38</v>
      </c>
      <c r="P117" s="17">
        <v>111</v>
      </c>
      <c r="Q117" s="8">
        <f t="shared" ref="Q117:Q181" si="83">P117*SQRT(3)*0.38*0.9</f>
        <v>65.752112756929719</v>
      </c>
      <c r="R117" s="1"/>
      <c r="AF117" s="1"/>
      <c r="AG117" s="1"/>
    </row>
    <row r="118" spans="1:33">
      <c r="A118" s="27" t="s">
        <v>181</v>
      </c>
      <c r="B118" s="54">
        <f t="shared" si="82"/>
        <v>900</v>
      </c>
      <c r="C118" s="54">
        <f t="shared" si="22"/>
        <v>47.98127147127304</v>
      </c>
      <c r="D118" s="54">
        <f t="shared" si="51"/>
        <v>852.01872852872691</v>
      </c>
      <c r="E118" s="49"/>
      <c r="F118" s="49">
        <f t="shared" si="80"/>
        <v>852.01872852872691</v>
      </c>
      <c r="G118" s="49"/>
      <c r="H118" s="49">
        <f t="shared" si="81"/>
        <v>852.01872852872691</v>
      </c>
      <c r="I118" s="49"/>
      <c r="J118" s="49">
        <f t="shared" si="77"/>
        <v>852.01872852872691</v>
      </c>
      <c r="K118" s="49"/>
      <c r="L118" s="49">
        <f t="shared" si="78"/>
        <v>852.01872852872691</v>
      </c>
      <c r="M118" s="49"/>
      <c r="N118" s="49">
        <f t="shared" si="79"/>
        <v>852.01872852872691</v>
      </c>
      <c r="O118" s="23">
        <v>0.38</v>
      </c>
      <c r="P118" s="17">
        <v>81</v>
      </c>
      <c r="Q118" s="8">
        <f t="shared" si="83"/>
        <v>47.98127147127304</v>
      </c>
      <c r="R118" s="1"/>
      <c r="AF118" s="1"/>
      <c r="AG118" s="1"/>
    </row>
    <row r="119" spans="1:33">
      <c r="A119" s="27" t="s">
        <v>29</v>
      </c>
      <c r="B119" s="54">
        <f>400*0.9</f>
        <v>360</v>
      </c>
      <c r="C119" s="54">
        <f t="shared" si="22"/>
        <v>83.522954042586392</v>
      </c>
      <c r="D119" s="54">
        <f t="shared" si="51"/>
        <v>276.47704595741362</v>
      </c>
      <c r="E119" s="49"/>
      <c r="F119" s="49">
        <f t="shared" si="80"/>
        <v>276.47704595741362</v>
      </c>
      <c r="G119" s="49"/>
      <c r="H119" s="49">
        <f t="shared" si="81"/>
        <v>276.47704595741362</v>
      </c>
      <c r="I119" s="49"/>
      <c r="J119" s="49">
        <f t="shared" si="77"/>
        <v>276.47704595741362</v>
      </c>
      <c r="K119" s="49"/>
      <c r="L119" s="49">
        <f t="shared" si="78"/>
        <v>276.47704595741362</v>
      </c>
      <c r="M119" s="49"/>
      <c r="N119" s="49">
        <f t="shared" si="79"/>
        <v>276.47704595741362</v>
      </c>
      <c r="O119" s="23">
        <v>0.38</v>
      </c>
      <c r="P119" s="17">
        <v>141</v>
      </c>
      <c r="Q119" s="8">
        <f t="shared" si="83"/>
        <v>83.522954042586392</v>
      </c>
      <c r="R119" s="1"/>
      <c r="AF119" s="1"/>
      <c r="AG119" s="1"/>
    </row>
    <row r="120" spans="1:33">
      <c r="A120" s="27" t="s">
        <v>182</v>
      </c>
      <c r="B120" s="54">
        <f t="shared" ref="B120:B121" si="84">400*0.9</f>
        <v>360</v>
      </c>
      <c r="C120" s="54">
        <f t="shared" si="22"/>
        <v>158.75284881853301</v>
      </c>
      <c r="D120" s="56">
        <f t="shared" ref="D120:D143" si="85">B120-C120</f>
        <v>201.24715118146699</v>
      </c>
      <c r="E120" s="49"/>
      <c r="F120" s="49">
        <f t="shared" si="80"/>
        <v>201.24715118146699</v>
      </c>
      <c r="G120" s="49"/>
      <c r="H120" s="49">
        <f t="shared" si="81"/>
        <v>201.24715118146699</v>
      </c>
      <c r="I120" s="49"/>
      <c r="J120" s="49">
        <f t="shared" si="77"/>
        <v>201.24715118146699</v>
      </c>
      <c r="K120" s="49"/>
      <c r="L120" s="49">
        <f t="shared" si="78"/>
        <v>201.24715118146699</v>
      </c>
      <c r="M120" s="49"/>
      <c r="N120" s="49">
        <f t="shared" si="79"/>
        <v>201.24715118146699</v>
      </c>
      <c r="O120" s="23">
        <v>0.38</v>
      </c>
      <c r="P120" s="17">
        <v>268</v>
      </c>
      <c r="Q120" s="8">
        <f t="shared" si="83"/>
        <v>158.75284881853301</v>
      </c>
      <c r="R120" s="1"/>
      <c r="AF120" s="1"/>
      <c r="AG120" s="1"/>
    </row>
    <row r="121" spans="1:33">
      <c r="A121" s="27" t="s">
        <v>183</v>
      </c>
      <c r="B121" s="54">
        <f t="shared" si="84"/>
        <v>360</v>
      </c>
      <c r="C121" s="54">
        <f t="shared" si="22"/>
        <v>102.4785180806202</v>
      </c>
      <c r="D121" s="56">
        <f t="shared" si="85"/>
        <v>257.52148191937977</v>
      </c>
      <c r="E121" s="49">
        <v>60</v>
      </c>
      <c r="F121" s="49">
        <f t="shared" si="80"/>
        <v>197.52148191937977</v>
      </c>
      <c r="G121" s="49"/>
      <c r="H121" s="49">
        <f t="shared" si="81"/>
        <v>197.52148191937977</v>
      </c>
      <c r="I121" s="49"/>
      <c r="J121" s="49">
        <f t="shared" si="77"/>
        <v>197.52148191937977</v>
      </c>
      <c r="K121" s="49"/>
      <c r="L121" s="49">
        <f t="shared" si="78"/>
        <v>197.52148191937977</v>
      </c>
      <c r="M121" s="49"/>
      <c r="N121" s="49">
        <f t="shared" si="79"/>
        <v>197.52148191937977</v>
      </c>
      <c r="O121" s="23">
        <v>0.38</v>
      </c>
      <c r="P121" s="17">
        <v>173</v>
      </c>
      <c r="Q121" s="8">
        <f t="shared" si="83"/>
        <v>102.4785180806202</v>
      </c>
      <c r="R121" s="1"/>
      <c r="AF121" s="1"/>
      <c r="AG121" s="1"/>
    </row>
    <row r="122" spans="1:33">
      <c r="A122" s="27" t="s">
        <v>30</v>
      </c>
      <c r="B122" s="54">
        <f>315*0.9</f>
        <v>283.5</v>
      </c>
      <c r="C122" s="54">
        <f t="shared" si="22"/>
        <v>10.662504771394007</v>
      </c>
      <c r="D122" s="54">
        <f t="shared" si="85"/>
        <v>272.83749522860597</v>
      </c>
      <c r="E122" s="49"/>
      <c r="F122" s="49">
        <f t="shared" si="80"/>
        <v>272.83749522860597</v>
      </c>
      <c r="G122" s="49"/>
      <c r="H122" s="49">
        <f t="shared" si="81"/>
        <v>272.83749522860597</v>
      </c>
      <c r="I122" s="49"/>
      <c r="J122" s="49">
        <f t="shared" si="77"/>
        <v>272.83749522860597</v>
      </c>
      <c r="K122" s="49"/>
      <c r="L122" s="49">
        <f t="shared" si="78"/>
        <v>272.83749522860597</v>
      </c>
      <c r="M122" s="49"/>
      <c r="N122" s="49">
        <f t="shared" si="79"/>
        <v>272.83749522860597</v>
      </c>
      <c r="O122" s="23">
        <v>0.38</v>
      </c>
      <c r="P122" s="17">
        <v>18</v>
      </c>
      <c r="Q122" s="8">
        <f t="shared" si="83"/>
        <v>10.662504771394007</v>
      </c>
      <c r="R122" s="1"/>
      <c r="AF122" s="1"/>
      <c r="AG122" s="1"/>
    </row>
    <row r="123" spans="1:33">
      <c r="A123" s="27" t="s">
        <v>360</v>
      </c>
      <c r="B123" s="54">
        <f t="shared" ref="B123:B124" si="86">400*0.9</f>
        <v>360</v>
      </c>
      <c r="C123" s="54" t="s">
        <v>468</v>
      </c>
      <c r="D123" s="54" t="s">
        <v>468</v>
      </c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23">
        <v>0.38</v>
      </c>
      <c r="P123" s="17">
        <v>0</v>
      </c>
      <c r="Q123" s="8">
        <f t="shared" si="83"/>
        <v>0</v>
      </c>
      <c r="R123" s="1"/>
      <c r="AF123" s="1"/>
      <c r="AG123" s="1"/>
    </row>
    <row r="124" spans="1:33">
      <c r="A124" s="27" t="s">
        <v>361</v>
      </c>
      <c r="B124" s="54">
        <f t="shared" si="86"/>
        <v>360</v>
      </c>
      <c r="C124" s="54" t="s">
        <v>468</v>
      </c>
      <c r="D124" s="54" t="s">
        <v>468</v>
      </c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23">
        <v>0.38</v>
      </c>
      <c r="P124" s="17">
        <v>0</v>
      </c>
      <c r="Q124" s="8">
        <f t="shared" si="83"/>
        <v>0</v>
      </c>
      <c r="R124" s="1"/>
      <c r="AF124" s="1"/>
      <c r="AG124" s="1"/>
    </row>
    <row r="125" spans="1:33">
      <c r="A125" s="27" t="s">
        <v>362</v>
      </c>
      <c r="B125" s="54">
        <f>400*0.9</f>
        <v>360</v>
      </c>
      <c r="C125" s="54" t="s">
        <v>468</v>
      </c>
      <c r="D125" s="54" t="s">
        <v>468</v>
      </c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23">
        <v>0.38</v>
      </c>
      <c r="P125" s="17">
        <v>0</v>
      </c>
      <c r="Q125" s="8">
        <f t="shared" si="83"/>
        <v>0</v>
      </c>
      <c r="R125" s="1"/>
      <c r="AF125" s="1"/>
      <c r="AG125" s="1"/>
    </row>
    <row r="126" spans="1:33">
      <c r="A126" s="34" t="s">
        <v>456</v>
      </c>
      <c r="B126" s="61">
        <f>250*0.91134</f>
        <v>227.83500000000001</v>
      </c>
      <c r="C126" s="61">
        <v>0</v>
      </c>
      <c r="D126" s="61">
        <f>B126</f>
        <v>227.83500000000001</v>
      </c>
      <c r="E126" s="58">
        <v>150</v>
      </c>
      <c r="F126" s="58"/>
      <c r="G126" s="58"/>
      <c r="H126" s="58"/>
      <c r="I126" s="58"/>
      <c r="J126" s="58"/>
      <c r="K126" s="58"/>
      <c r="L126" s="58"/>
      <c r="M126" s="58"/>
      <c r="N126" s="58"/>
      <c r="O126" s="29">
        <v>6</v>
      </c>
      <c r="P126" s="17">
        <v>0</v>
      </c>
      <c r="Q126" s="8">
        <f>P126*SQRT(3)*0.38*0.9</f>
        <v>0</v>
      </c>
      <c r="R126" s="1"/>
      <c r="AF126" s="1"/>
      <c r="AG126" s="1"/>
    </row>
    <row r="127" spans="1:33">
      <c r="A127" s="42" t="s">
        <v>31</v>
      </c>
      <c r="B127" s="47">
        <v>2599</v>
      </c>
      <c r="C127" s="47">
        <v>2982</v>
      </c>
      <c r="D127" s="63">
        <f t="shared" si="85"/>
        <v>-383</v>
      </c>
      <c r="E127" s="48">
        <f>SUM(E128:E157)</f>
        <v>68.5</v>
      </c>
      <c r="F127" s="48">
        <f>D127-E127</f>
        <v>-451.5</v>
      </c>
      <c r="G127" s="48">
        <f>SUM(G128:G157)</f>
        <v>16</v>
      </c>
      <c r="H127" s="48">
        <f>F127-G127</f>
        <v>-467.5</v>
      </c>
      <c r="I127" s="48">
        <f>SUM(I128:I157)</f>
        <v>135</v>
      </c>
      <c r="J127" s="48">
        <f>H127-I127</f>
        <v>-602.5</v>
      </c>
      <c r="K127" s="48">
        <f>SUM(K128:K157)</f>
        <v>15</v>
      </c>
      <c r="L127" s="48">
        <f>J127-K127</f>
        <v>-617.5</v>
      </c>
      <c r="M127" s="48">
        <f>SUM(M128:M157)</f>
        <v>16</v>
      </c>
      <c r="N127" s="48">
        <f>L127-M127</f>
        <v>-633.5</v>
      </c>
      <c r="O127" s="30">
        <v>6</v>
      </c>
      <c r="P127" s="17"/>
      <c r="Q127" s="8"/>
      <c r="R127" s="1"/>
      <c r="AF127" s="1"/>
      <c r="AG127" s="1"/>
    </row>
    <row r="128" spans="1:33">
      <c r="A128" s="27" t="s">
        <v>35</v>
      </c>
      <c r="B128" s="54">
        <f>315*0.9</f>
        <v>283.5</v>
      </c>
      <c r="C128" s="54">
        <f t="shared" ref="C128:C187" si="87">Q128</f>
        <v>95.37018156635753</v>
      </c>
      <c r="D128" s="54">
        <f t="shared" si="85"/>
        <v>188.12981843364247</v>
      </c>
      <c r="E128" s="49"/>
      <c r="F128" s="49">
        <f t="shared" ref="F128" si="88">D128-E128</f>
        <v>188.12981843364247</v>
      </c>
      <c r="G128" s="49"/>
      <c r="H128" s="49">
        <f t="shared" ref="H128" si="89">F128-G128</f>
        <v>188.12981843364247</v>
      </c>
      <c r="I128" s="49"/>
      <c r="J128" s="49">
        <f t="shared" ref="J128:J131" si="90">H128-I128</f>
        <v>188.12981843364247</v>
      </c>
      <c r="K128" s="49"/>
      <c r="L128" s="49">
        <f t="shared" ref="L128:L131" si="91">J128-K128</f>
        <v>188.12981843364247</v>
      </c>
      <c r="M128" s="49"/>
      <c r="N128" s="49">
        <f t="shared" ref="N128:N131" si="92">L128-M128</f>
        <v>188.12981843364247</v>
      </c>
      <c r="O128" s="23">
        <v>0.38</v>
      </c>
      <c r="P128" s="17">
        <v>161</v>
      </c>
      <c r="Q128" s="8">
        <f t="shared" si="83"/>
        <v>95.37018156635753</v>
      </c>
      <c r="R128" s="1"/>
      <c r="AF128" s="1"/>
      <c r="AG128" s="1"/>
    </row>
    <row r="129" spans="1:33">
      <c r="A129" s="27" t="s">
        <v>32</v>
      </c>
      <c r="B129" s="54">
        <f>630*0.9</f>
        <v>567</v>
      </c>
      <c r="C129" s="54">
        <f t="shared" si="87"/>
        <v>116.69519110914555</v>
      </c>
      <c r="D129" s="54">
        <f t="shared" si="85"/>
        <v>450.30480889085447</v>
      </c>
      <c r="E129" s="49">
        <v>10</v>
      </c>
      <c r="F129" s="49">
        <f t="shared" ref="F129:F143" si="93">D129-E129</f>
        <v>440.30480889085447</v>
      </c>
      <c r="G129" s="49"/>
      <c r="H129" s="49">
        <f t="shared" ref="H129:H143" si="94">F129-G129</f>
        <v>440.30480889085447</v>
      </c>
      <c r="I129" s="49"/>
      <c r="J129" s="49">
        <f t="shared" si="90"/>
        <v>440.30480889085447</v>
      </c>
      <c r="K129" s="49"/>
      <c r="L129" s="49">
        <f t="shared" si="91"/>
        <v>440.30480889085447</v>
      </c>
      <c r="M129" s="49"/>
      <c r="N129" s="49">
        <f t="shared" si="92"/>
        <v>440.30480889085447</v>
      </c>
      <c r="O129" s="23">
        <v>0.38</v>
      </c>
      <c r="P129" s="17">
        <v>197</v>
      </c>
      <c r="Q129" s="8">
        <f t="shared" si="83"/>
        <v>116.69519110914555</v>
      </c>
      <c r="R129" s="1"/>
      <c r="AF129" s="1"/>
      <c r="AG129" s="1"/>
    </row>
    <row r="130" spans="1:33">
      <c r="A130" s="27" t="s">
        <v>184</v>
      </c>
      <c r="B130" s="54">
        <f t="shared" ref="B130:B131" si="95">400*0.9</f>
        <v>360</v>
      </c>
      <c r="C130" s="54">
        <f t="shared" si="87"/>
        <v>153.42159643283603</v>
      </c>
      <c r="D130" s="54">
        <f t="shared" si="85"/>
        <v>206.57840356716397</v>
      </c>
      <c r="E130" s="49"/>
      <c r="F130" s="49">
        <f t="shared" si="93"/>
        <v>206.57840356716397</v>
      </c>
      <c r="G130" s="49"/>
      <c r="H130" s="49">
        <f t="shared" si="94"/>
        <v>206.57840356716397</v>
      </c>
      <c r="I130" s="49"/>
      <c r="J130" s="49">
        <f t="shared" si="90"/>
        <v>206.57840356716397</v>
      </c>
      <c r="K130" s="49"/>
      <c r="L130" s="49">
        <f t="shared" si="91"/>
        <v>206.57840356716397</v>
      </c>
      <c r="M130" s="49"/>
      <c r="N130" s="49">
        <f t="shared" si="92"/>
        <v>206.57840356716397</v>
      </c>
      <c r="O130" s="23">
        <v>0.38</v>
      </c>
      <c r="P130" s="17">
        <v>259</v>
      </c>
      <c r="Q130" s="8">
        <f t="shared" si="83"/>
        <v>153.42159643283603</v>
      </c>
      <c r="R130" s="1"/>
      <c r="AF130" s="1"/>
      <c r="AG130" s="1"/>
    </row>
    <row r="131" spans="1:33">
      <c r="A131" s="27" t="s">
        <v>185</v>
      </c>
      <c r="B131" s="54">
        <f t="shared" si="95"/>
        <v>360</v>
      </c>
      <c r="C131" s="54">
        <f t="shared" si="87"/>
        <v>108.40213184250577</v>
      </c>
      <c r="D131" s="54">
        <f t="shared" si="85"/>
        <v>251.59786815749425</v>
      </c>
      <c r="E131" s="49">
        <v>10</v>
      </c>
      <c r="F131" s="49">
        <f t="shared" si="93"/>
        <v>241.59786815749425</v>
      </c>
      <c r="G131" s="49"/>
      <c r="H131" s="49">
        <f t="shared" si="94"/>
        <v>241.59786815749425</v>
      </c>
      <c r="I131" s="49"/>
      <c r="J131" s="49">
        <f t="shared" si="90"/>
        <v>241.59786815749425</v>
      </c>
      <c r="K131" s="49">
        <v>15</v>
      </c>
      <c r="L131" s="49">
        <f t="shared" si="91"/>
        <v>226.59786815749425</v>
      </c>
      <c r="M131" s="49">
        <v>16</v>
      </c>
      <c r="N131" s="49">
        <f t="shared" si="92"/>
        <v>210.59786815749425</v>
      </c>
      <c r="O131" s="23">
        <v>0.38</v>
      </c>
      <c r="P131" s="17">
        <v>183</v>
      </c>
      <c r="Q131" s="8">
        <f t="shared" si="83"/>
        <v>108.40213184250577</v>
      </c>
      <c r="R131" s="1"/>
      <c r="AF131" s="1"/>
      <c r="AG131" s="1"/>
    </row>
    <row r="132" spans="1:33">
      <c r="A132" s="27" t="s">
        <v>363</v>
      </c>
      <c r="B132" s="54">
        <f>400*0.9</f>
        <v>360</v>
      </c>
      <c r="C132" s="54" t="s">
        <v>468</v>
      </c>
      <c r="D132" s="54" t="s">
        <v>468</v>
      </c>
      <c r="E132" s="49"/>
      <c r="F132" s="49"/>
      <c r="G132" s="49"/>
      <c r="H132" s="49"/>
      <c r="I132" s="49">
        <v>80</v>
      </c>
      <c r="J132" s="49"/>
      <c r="K132" s="49"/>
      <c r="L132" s="49"/>
      <c r="M132" s="49"/>
      <c r="N132" s="49"/>
      <c r="O132" s="23">
        <v>0.38</v>
      </c>
      <c r="P132" s="17">
        <v>0</v>
      </c>
      <c r="Q132" s="8">
        <f t="shared" si="83"/>
        <v>0</v>
      </c>
      <c r="R132" s="1"/>
      <c r="AF132" s="1"/>
      <c r="AG132" s="1"/>
    </row>
    <row r="133" spans="1:33" s="20" customFormat="1" hidden="1">
      <c r="A133" s="68" t="s">
        <v>430</v>
      </c>
      <c r="B133" s="54">
        <f>250*0.9</f>
        <v>225</v>
      </c>
      <c r="C133" s="54">
        <f t="shared" si="87"/>
        <v>0</v>
      </c>
      <c r="D133" s="54">
        <f t="shared" si="85"/>
        <v>225</v>
      </c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23">
        <v>0.38</v>
      </c>
      <c r="P133" s="18">
        <v>0</v>
      </c>
      <c r="Q133" s="19">
        <f t="shared" si="83"/>
        <v>0</v>
      </c>
      <c r="R133" s="15" t="s">
        <v>345</v>
      </c>
      <c r="AF133" s="21"/>
      <c r="AG133" s="21"/>
    </row>
    <row r="134" spans="1:33">
      <c r="A134" s="27" t="s">
        <v>364</v>
      </c>
      <c r="B134" s="54">
        <f>63*0.9</f>
        <v>56.7</v>
      </c>
      <c r="C134" s="54" t="s">
        <v>468</v>
      </c>
      <c r="D134" s="54" t="s">
        <v>468</v>
      </c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23">
        <v>0.38</v>
      </c>
      <c r="P134" s="17">
        <v>0</v>
      </c>
      <c r="Q134" s="8">
        <f t="shared" si="83"/>
        <v>0</v>
      </c>
      <c r="R134" s="1"/>
      <c r="AF134" s="1"/>
      <c r="AG134" s="1"/>
    </row>
    <row r="135" spans="1:33">
      <c r="A135" s="27" t="s">
        <v>365</v>
      </c>
      <c r="B135" s="54">
        <f>25*0.9</f>
        <v>22.5</v>
      </c>
      <c r="C135" s="54" t="s">
        <v>468</v>
      </c>
      <c r="D135" s="54" t="s">
        <v>468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23">
        <v>0.38</v>
      </c>
      <c r="P135" s="17">
        <v>0</v>
      </c>
      <c r="Q135" s="8">
        <f t="shared" si="83"/>
        <v>0</v>
      </c>
      <c r="R135" s="1"/>
      <c r="AF135" s="1"/>
      <c r="AG135" s="1"/>
    </row>
    <row r="136" spans="1:33">
      <c r="A136" s="27" t="s">
        <v>366</v>
      </c>
      <c r="B136" s="54">
        <f>160*0.9</f>
        <v>144</v>
      </c>
      <c r="C136" s="54" t="s">
        <v>468</v>
      </c>
      <c r="D136" s="54" t="s">
        <v>468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23">
        <v>0.38</v>
      </c>
      <c r="P136" s="17">
        <v>0</v>
      </c>
      <c r="Q136" s="8">
        <f t="shared" si="83"/>
        <v>0</v>
      </c>
      <c r="R136" s="1"/>
      <c r="AF136" s="1"/>
      <c r="AG136" s="1"/>
    </row>
    <row r="137" spans="1:33">
      <c r="A137" s="27" t="s">
        <v>367</v>
      </c>
      <c r="B137" s="54">
        <f>160*0.9</f>
        <v>144</v>
      </c>
      <c r="C137" s="54" t="s">
        <v>468</v>
      </c>
      <c r="D137" s="54" t="s">
        <v>468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23">
        <v>0.38</v>
      </c>
      <c r="P137" s="17">
        <v>0</v>
      </c>
      <c r="Q137" s="8">
        <f t="shared" si="83"/>
        <v>0</v>
      </c>
      <c r="R137" s="1"/>
      <c r="AF137" s="1"/>
      <c r="AG137" s="1"/>
    </row>
    <row r="138" spans="1:33">
      <c r="A138" s="27" t="s">
        <v>368</v>
      </c>
      <c r="B138" s="54">
        <f>400*0.9</f>
        <v>360</v>
      </c>
      <c r="C138" s="54" t="s">
        <v>468</v>
      </c>
      <c r="D138" s="54" t="s">
        <v>468</v>
      </c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23">
        <v>0.38</v>
      </c>
      <c r="P138" s="17">
        <v>0</v>
      </c>
      <c r="Q138" s="8">
        <f t="shared" si="83"/>
        <v>0</v>
      </c>
      <c r="R138" s="1"/>
      <c r="AF138" s="1"/>
      <c r="AG138" s="1"/>
    </row>
    <row r="139" spans="1:33">
      <c r="A139" s="27" t="s">
        <v>369</v>
      </c>
      <c r="B139" s="54">
        <f>63*0.9</f>
        <v>56.7</v>
      </c>
      <c r="C139" s="54" t="s">
        <v>468</v>
      </c>
      <c r="D139" s="54" t="s">
        <v>468</v>
      </c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23">
        <v>0.38</v>
      </c>
      <c r="P139" s="17">
        <v>0</v>
      </c>
      <c r="Q139" s="8">
        <f t="shared" si="83"/>
        <v>0</v>
      </c>
      <c r="R139" s="1"/>
      <c r="AF139" s="1"/>
      <c r="AG139" s="1"/>
    </row>
    <row r="140" spans="1:33">
      <c r="A140" s="27" t="s">
        <v>370</v>
      </c>
      <c r="B140" s="54">
        <f>1000*0.9</f>
        <v>900</v>
      </c>
      <c r="C140" s="54" t="s">
        <v>468</v>
      </c>
      <c r="D140" s="54" t="s">
        <v>468</v>
      </c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23">
        <v>0.38</v>
      </c>
      <c r="P140" s="17">
        <v>0</v>
      </c>
      <c r="Q140" s="8">
        <f t="shared" si="83"/>
        <v>0</v>
      </c>
      <c r="R140" s="1"/>
      <c r="AF140" s="1"/>
      <c r="AG140" s="1"/>
    </row>
    <row r="141" spans="1:33">
      <c r="A141" s="27" t="s">
        <v>33</v>
      </c>
      <c r="B141" s="54">
        <f>630*0.9</f>
        <v>567</v>
      </c>
      <c r="C141" s="54">
        <f t="shared" si="87"/>
        <v>400.43629030346381</v>
      </c>
      <c r="D141" s="54">
        <f t="shared" si="85"/>
        <v>166.56370969653619</v>
      </c>
      <c r="E141" s="49">
        <v>25</v>
      </c>
      <c r="F141" s="49">
        <f t="shared" si="93"/>
        <v>141.56370969653619</v>
      </c>
      <c r="G141" s="49">
        <v>16</v>
      </c>
      <c r="H141" s="49">
        <f t="shared" si="94"/>
        <v>125.56370969653619</v>
      </c>
      <c r="I141" s="49"/>
      <c r="J141" s="49">
        <f t="shared" ref="J141" si="96">H141-I141</f>
        <v>125.56370969653619</v>
      </c>
      <c r="K141" s="49"/>
      <c r="L141" s="49">
        <f t="shared" ref="L141" si="97">J141-K141</f>
        <v>125.56370969653619</v>
      </c>
      <c r="M141" s="49"/>
      <c r="N141" s="49">
        <f t="shared" ref="N141" si="98">L141-M141</f>
        <v>125.56370969653619</v>
      </c>
      <c r="O141" s="23">
        <v>0.38</v>
      </c>
      <c r="P141" s="17">
        <v>676</v>
      </c>
      <c r="Q141" s="8">
        <f t="shared" si="83"/>
        <v>400.43629030346381</v>
      </c>
      <c r="R141" s="1"/>
      <c r="AF141" s="1"/>
      <c r="AG141" s="1"/>
    </row>
    <row r="142" spans="1:33">
      <c r="A142" s="27" t="s">
        <v>371</v>
      </c>
      <c r="B142" s="54">
        <f>250*0.9</f>
        <v>225</v>
      </c>
      <c r="C142" s="54" t="s">
        <v>468</v>
      </c>
      <c r="D142" s="54" t="s">
        <v>468</v>
      </c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23">
        <v>0.38</v>
      </c>
      <c r="P142" s="17">
        <v>0</v>
      </c>
      <c r="Q142" s="8">
        <f t="shared" si="83"/>
        <v>0</v>
      </c>
      <c r="R142" s="1"/>
      <c r="AF142" s="1"/>
      <c r="AG142" s="1"/>
    </row>
    <row r="143" spans="1:33">
      <c r="A143" s="27" t="s">
        <v>34</v>
      </c>
      <c r="B143" s="54">
        <f>630*0.9</f>
        <v>567</v>
      </c>
      <c r="C143" s="54">
        <f t="shared" si="87"/>
        <v>164.67646258041859</v>
      </c>
      <c r="D143" s="54">
        <f t="shared" si="85"/>
        <v>402.32353741958138</v>
      </c>
      <c r="E143" s="49">
        <v>23.5</v>
      </c>
      <c r="F143" s="49">
        <f t="shared" si="93"/>
        <v>378.82353741958138</v>
      </c>
      <c r="G143" s="49"/>
      <c r="H143" s="49">
        <f t="shared" si="94"/>
        <v>378.82353741958138</v>
      </c>
      <c r="I143" s="49">
        <v>15</v>
      </c>
      <c r="J143" s="49">
        <f t="shared" ref="J143" si="99">H143-I143</f>
        <v>363.82353741958138</v>
      </c>
      <c r="K143" s="49"/>
      <c r="L143" s="49">
        <f t="shared" ref="L143" si="100">J143-K143</f>
        <v>363.82353741958138</v>
      </c>
      <c r="M143" s="49"/>
      <c r="N143" s="49">
        <f t="shared" ref="N143" si="101">L143-M143</f>
        <v>363.82353741958138</v>
      </c>
      <c r="O143" s="23">
        <v>0.38</v>
      </c>
      <c r="P143" s="17">
        <v>278</v>
      </c>
      <c r="Q143" s="8">
        <f t="shared" si="83"/>
        <v>164.67646258041859</v>
      </c>
      <c r="R143" s="1"/>
      <c r="AF143" s="1"/>
      <c r="AG143" s="1"/>
    </row>
    <row r="144" spans="1:33">
      <c r="A144" s="27" t="s">
        <v>372</v>
      </c>
      <c r="B144" s="54">
        <f>400*0.9</f>
        <v>360</v>
      </c>
      <c r="C144" s="54" t="s">
        <v>468</v>
      </c>
      <c r="D144" s="54" t="s">
        <v>468</v>
      </c>
      <c r="E144" s="49"/>
      <c r="F144" s="49"/>
      <c r="G144" s="49"/>
      <c r="H144" s="49"/>
      <c r="I144" s="49">
        <v>40</v>
      </c>
      <c r="J144" s="49"/>
      <c r="K144" s="49"/>
      <c r="L144" s="49"/>
      <c r="M144" s="49"/>
      <c r="N144" s="49"/>
      <c r="O144" s="23">
        <v>0.38</v>
      </c>
      <c r="P144" s="17">
        <v>0</v>
      </c>
      <c r="Q144" s="8">
        <f t="shared" si="83"/>
        <v>0</v>
      </c>
      <c r="R144" s="1"/>
      <c r="AF144" s="1"/>
      <c r="AG144" s="1"/>
    </row>
    <row r="145" spans="1:33">
      <c r="A145" s="27" t="s">
        <v>373</v>
      </c>
      <c r="B145" s="54">
        <f>160*0.9</f>
        <v>144</v>
      </c>
      <c r="C145" s="54" t="s">
        <v>468</v>
      </c>
      <c r="D145" s="54" t="s">
        <v>468</v>
      </c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23">
        <v>0.38</v>
      </c>
      <c r="P145" s="17">
        <v>0</v>
      </c>
      <c r="Q145" s="8">
        <f t="shared" si="83"/>
        <v>0</v>
      </c>
      <c r="R145" s="1"/>
      <c r="AF145" s="1"/>
      <c r="AG145" s="1"/>
    </row>
    <row r="146" spans="1:33">
      <c r="A146" s="27" t="s">
        <v>374</v>
      </c>
      <c r="B146" s="54">
        <f>250*0.9</f>
        <v>225</v>
      </c>
      <c r="C146" s="54" t="s">
        <v>468</v>
      </c>
      <c r="D146" s="54" t="s">
        <v>468</v>
      </c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23">
        <v>0.38</v>
      </c>
      <c r="P146" s="17">
        <v>0</v>
      </c>
      <c r="Q146" s="8">
        <f t="shared" si="83"/>
        <v>0</v>
      </c>
      <c r="R146" s="1"/>
      <c r="AF146" s="1"/>
      <c r="AG146" s="1"/>
    </row>
    <row r="147" spans="1:33">
      <c r="A147" s="27" t="s">
        <v>375</v>
      </c>
      <c r="B147" s="54">
        <f>320*0.9</f>
        <v>288</v>
      </c>
      <c r="C147" s="54" t="s">
        <v>468</v>
      </c>
      <c r="D147" s="54" t="s">
        <v>468</v>
      </c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23">
        <v>0.38</v>
      </c>
      <c r="P147" s="17">
        <v>0</v>
      </c>
      <c r="Q147" s="8">
        <f t="shared" si="83"/>
        <v>0</v>
      </c>
      <c r="R147" s="1"/>
      <c r="AF147" s="1"/>
      <c r="AG147" s="1"/>
    </row>
    <row r="148" spans="1:33" ht="12.75" customHeight="1">
      <c r="A148" s="69" t="s">
        <v>376</v>
      </c>
      <c r="B148" s="54">
        <f>250*0.68</f>
        <v>170</v>
      </c>
      <c r="C148" s="54" t="s">
        <v>468</v>
      </c>
      <c r="D148" s="54" t="s">
        <v>468</v>
      </c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23">
        <v>0.38</v>
      </c>
      <c r="P148" s="17">
        <v>0</v>
      </c>
      <c r="Q148" s="8">
        <f t="shared" si="83"/>
        <v>0</v>
      </c>
      <c r="R148" s="1"/>
      <c r="AF148" s="1"/>
      <c r="AG148" s="1"/>
    </row>
    <row r="149" spans="1:33">
      <c r="A149" s="27" t="s">
        <v>377</v>
      </c>
      <c r="B149" s="54">
        <f>250*0.6</f>
        <v>150</v>
      </c>
      <c r="C149" s="54" t="s">
        <v>468</v>
      </c>
      <c r="D149" s="54" t="s">
        <v>468</v>
      </c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23">
        <v>0.38</v>
      </c>
      <c r="P149" s="17">
        <v>0</v>
      </c>
      <c r="Q149" s="8">
        <f t="shared" si="83"/>
        <v>0</v>
      </c>
      <c r="R149" s="1"/>
      <c r="AF149" s="1"/>
      <c r="AG149" s="1"/>
    </row>
    <row r="150" spans="1:33" ht="12.75" customHeight="1">
      <c r="A150" s="70" t="s">
        <v>378</v>
      </c>
      <c r="B150" s="54">
        <f>500*0.6</f>
        <v>300</v>
      </c>
      <c r="C150" s="54" t="s">
        <v>468</v>
      </c>
      <c r="D150" s="54" t="s">
        <v>468</v>
      </c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23">
        <v>0.38</v>
      </c>
      <c r="P150" s="17">
        <v>0</v>
      </c>
      <c r="Q150" s="8">
        <f t="shared" si="83"/>
        <v>0</v>
      </c>
      <c r="R150" s="1"/>
      <c r="AF150" s="1"/>
      <c r="AG150" s="1"/>
    </row>
    <row r="151" spans="1:33">
      <c r="A151" s="71" t="s">
        <v>379</v>
      </c>
      <c r="B151" s="54">
        <f>100*0.9</f>
        <v>90</v>
      </c>
      <c r="C151" s="54" t="s">
        <v>468</v>
      </c>
      <c r="D151" s="54" t="s">
        <v>468</v>
      </c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23">
        <v>0.38</v>
      </c>
      <c r="P151" s="17">
        <v>0</v>
      </c>
      <c r="Q151" s="8">
        <f t="shared" si="83"/>
        <v>0</v>
      </c>
      <c r="R151" s="1"/>
      <c r="AF151" s="1"/>
      <c r="AG151" s="1"/>
    </row>
    <row r="152" spans="1:33">
      <c r="A152" s="71" t="s">
        <v>380</v>
      </c>
      <c r="B152" s="54">
        <f>100*0.9</f>
        <v>90</v>
      </c>
      <c r="C152" s="54" t="s">
        <v>468</v>
      </c>
      <c r="D152" s="54" t="s">
        <v>468</v>
      </c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23">
        <v>0.38</v>
      </c>
      <c r="P152" s="17">
        <v>0</v>
      </c>
      <c r="Q152" s="8">
        <f t="shared" si="83"/>
        <v>0</v>
      </c>
      <c r="R152" s="1"/>
      <c r="AF152" s="1"/>
      <c r="AG152" s="1"/>
    </row>
    <row r="153" spans="1:33">
      <c r="A153" s="71" t="s">
        <v>381</v>
      </c>
      <c r="B153" s="54">
        <f>250*0.9</f>
        <v>225</v>
      </c>
      <c r="C153" s="54" t="s">
        <v>468</v>
      </c>
      <c r="D153" s="54" t="s">
        <v>468</v>
      </c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23">
        <v>0.38</v>
      </c>
      <c r="P153" s="17">
        <v>0</v>
      </c>
      <c r="Q153" s="8">
        <f t="shared" si="83"/>
        <v>0</v>
      </c>
      <c r="R153" s="1"/>
      <c r="AF153" s="1"/>
      <c r="AG153" s="1"/>
    </row>
    <row r="154" spans="1:33" s="10" customFormat="1">
      <c r="A154" s="34" t="s">
        <v>471</v>
      </c>
      <c r="B154" s="61">
        <f t="shared" ref="B154" si="102">250*0.9</f>
        <v>225</v>
      </c>
      <c r="C154" s="61">
        <f t="shared" si="87"/>
        <v>0</v>
      </c>
      <c r="D154" s="61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29">
        <v>6</v>
      </c>
      <c r="P154" s="17">
        <v>0</v>
      </c>
      <c r="Q154" s="8">
        <f t="shared" si="83"/>
        <v>0</v>
      </c>
      <c r="R154" s="9"/>
      <c r="AF154" s="9"/>
      <c r="AG154" s="9"/>
    </row>
    <row r="155" spans="1:33" s="10" customFormat="1">
      <c r="A155" s="34" t="s">
        <v>472</v>
      </c>
      <c r="B155" s="61">
        <f>100*0.9</f>
        <v>90</v>
      </c>
      <c r="C155" s="61">
        <f t="shared" si="87"/>
        <v>0</v>
      </c>
      <c r="D155" s="61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29">
        <v>6</v>
      </c>
      <c r="P155" s="17">
        <v>0</v>
      </c>
      <c r="Q155" s="8">
        <f t="shared" si="83"/>
        <v>0</v>
      </c>
      <c r="R155" s="9"/>
      <c r="AF155" s="9"/>
      <c r="AG155" s="9"/>
    </row>
    <row r="156" spans="1:33" s="10" customFormat="1">
      <c r="A156" s="34" t="s">
        <v>470</v>
      </c>
      <c r="B156" s="61"/>
      <c r="C156" s="61">
        <f t="shared" si="87"/>
        <v>0</v>
      </c>
      <c r="D156" s="61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29">
        <v>6</v>
      </c>
      <c r="P156" s="17">
        <v>0</v>
      </c>
      <c r="Q156" s="8">
        <f t="shared" si="83"/>
        <v>0</v>
      </c>
      <c r="R156" s="9"/>
      <c r="AF156" s="9"/>
      <c r="AG156" s="9"/>
    </row>
    <row r="157" spans="1:33" s="10" customFormat="1" hidden="1">
      <c r="A157" s="34" t="s">
        <v>139</v>
      </c>
      <c r="B157" s="61"/>
      <c r="C157" s="61">
        <f t="shared" si="87"/>
        <v>0</v>
      </c>
      <c r="D157" s="61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29">
        <v>0.38</v>
      </c>
      <c r="P157" s="17">
        <v>0</v>
      </c>
      <c r="Q157" s="8">
        <f t="shared" si="83"/>
        <v>0</v>
      </c>
      <c r="R157" s="9"/>
      <c r="AF157" s="9"/>
      <c r="AG157" s="9"/>
    </row>
    <row r="158" spans="1:33">
      <c r="A158" s="43" t="s">
        <v>36</v>
      </c>
      <c r="B158" s="47">
        <v>3237</v>
      </c>
      <c r="C158" s="47">
        <v>2227</v>
      </c>
      <c r="D158" s="47">
        <f t="shared" ref="D158:D165" si="103">B158-C158</f>
        <v>1010</v>
      </c>
      <c r="E158" s="48">
        <f>SUM(E159:E167)</f>
        <v>445</v>
      </c>
      <c r="F158" s="48">
        <f>D158-E158</f>
        <v>565</v>
      </c>
      <c r="G158" s="48">
        <f>SUM(G159:G167)</f>
        <v>16</v>
      </c>
      <c r="H158" s="48">
        <f>F158-G158</f>
        <v>549</v>
      </c>
      <c r="I158" s="48">
        <f>SUM(I159:I167)</f>
        <v>10</v>
      </c>
      <c r="J158" s="48">
        <f>H158-I158</f>
        <v>539</v>
      </c>
      <c r="K158" s="48">
        <f>SUM(K159:K167)</f>
        <v>31</v>
      </c>
      <c r="L158" s="48">
        <f>J158-K158</f>
        <v>508</v>
      </c>
      <c r="M158" s="48">
        <f>SUM(M159:M167)</f>
        <v>0</v>
      </c>
      <c r="N158" s="48">
        <f>L158-M158</f>
        <v>508</v>
      </c>
      <c r="O158" s="30">
        <v>6</v>
      </c>
      <c r="P158" s="17">
        <v>1874</v>
      </c>
      <c r="Q158" s="8">
        <f t="shared" si="83"/>
        <v>1110.0852189773541</v>
      </c>
      <c r="R158" s="1"/>
      <c r="AF158" s="1"/>
      <c r="AG158" s="1"/>
    </row>
    <row r="159" spans="1:33">
      <c r="A159" s="35" t="s">
        <v>37</v>
      </c>
      <c r="B159" s="54">
        <f>630*0.9</f>
        <v>567</v>
      </c>
      <c r="C159" s="54">
        <f t="shared" si="87"/>
        <v>266.5626192848502</v>
      </c>
      <c r="D159" s="54">
        <f t="shared" si="103"/>
        <v>300.4373807151498</v>
      </c>
      <c r="E159" s="49">
        <v>15</v>
      </c>
      <c r="F159" s="49">
        <f t="shared" ref="F159:F165" si="104">D159-E159</f>
        <v>285.4373807151498</v>
      </c>
      <c r="G159" s="49"/>
      <c r="H159" s="49">
        <f t="shared" ref="H159:H165" si="105">F159-G159</f>
        <v>285.4373807151498</v>
      </c>
      <c r="I159" s="49">
        <v>10</v>
      </c>
      <c r="J159" s="49">
        <f t="shared" ref="J159" si="106">H159-I159</f>
        <v>275.4373807151498</v>
      </c>
      <c r="K159" s="49"/>
      <c r="L159" s="49">
        <f t="shared" ref="L159" si="107">J159-K159</f>
        <v>275.4373807151498</v>
      </c>
      <c r="M159" s="49"/>
      <c r="N159" s="49">
        <f t="shared" ref="N159" si="108">L159-M159</f>
        <v>275.4373807151498</v>
      </c>
      <c r="O159" s="23">
        <v>0.38</v>
      </c>
      <c r="P159" s="17">
        <v>450</v>
      </c>
      <c r="Q159" s="8">
        <f t="shared" si="83"/>
        <v>266.5626192848502</v>
      </c>
      <c r="R159" s="1"/>
      <c r="AF159" s="1"/>
      <c r="AG159" s="1"/>
    </row>
    <row r="160" spans="1:33">
      <c r="A160" s="35" t="s">
        <v>382</v>
      </c>
      <c r="B160" s="54">
        <f>250*0.9</f>
        <v>225</v>
      </c>
      <c r="C160" s="54" t="s">
        <v>468</v>
      </c>
      <c r="D160" s="54" t="s">
        <v>468</v>
      </c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23">
        <v>0.38</v>
      </c>
      <c r="P160" s="17">
        <v>0</v>
      </c>
      <c r="Q160" s="8">
        <f t="shared" si="83"/>
        <v>0</v>
      </c>
      <c r="R160" s="1"/>
      <c r="AF160" s="1"/>
      <c r="AG160" s="1"/>
    </row>
    <row r="161" spans="1:33">
      <c r="A161" s="27" t="s">
        <v>186</v>
      </c>
      <c r="B161" s="54">
        <f>1000*0.9</f>
        <v>900</v>
      </c>
      <c r="C161" s="54">
        <f t="shared" si="87"/>
        <v>327.57584103227146</v>
      </c>
      <c r="D161" s="54">
        <f t="shared" si="103"/>
        <v>572.42415896772854</v>
      </c>
      <c r="E161" s="49">
        <v>60</v>
      </c>
      <c r="F161" s="49">
        <f t="shared" si="104"/>
        <v>512.42415896772854</v>
      </c>
      <c r="G161" s="49">
        <v>16</v>
      </c>
      <c r="H161" s="49">
        <f t="shared" si="105"/>
        <v>496.42415896772854</v>
      </c>
      <c r="I161" s="49"/>
      <c r="J161" s="49">
        <f t="shared" ref="J161:J165" si="109">H161-I161</f>
        <v>496.42415896772854</v>
      </c>
      <c r="K161" s="49"/>
      <c r="L161" s="49">
        <f t="shared" ref="L161:L165" si="110">J161-K161</f>
        <v>496.42415896772854</v>
      </c>
      <c r="M161" s="49"/>
      <c r="N161" s="49">
        <f t="shared" ref="N161:N165" si="111">L161-M161</f>
        <v>496.42415896772854</v>
      </c>
      <c r="O161" s="23">
        <v>0.38</v>
      </c>
      <c r="P161" s="17">
        <v>553</v>
      </c>
      <c r="Q161" s="8">
        <f t="shared" si="83"/>
        <v>327.57584103227146</v>
      </c>
      <c r="R161" s="1"/>
      <c r="AF161" s="1"/>
      <c r="AG161" s="1"/>
    </row>
    <row r="162" spans="1:33">
      <c r="A162" s="27" t="s">
        <v>187</v>
      </c>
      <c r="B162" s="54">
        <f>1000*0.9</f>
        <v>900</v>
      </c>
      <c r="C162" s="54">
        <f t="shared" si="87"/>
        <v>251.75358488013629</v>
      </c>
      <c r="D162" s="54">
        <f t="shared" si="103"/>
        <v>648.24641511986374</v>
      </c>
      <c r="E162" s="49">
        <v>10</v>
      </c>
      <c r="F162" s="49">
        <f t="shared" si="104"/>
        <v>638.24641511986374</v>
      </c>
      <c r="G162" s="49"/>
      <c r="H162" s="49">
        <f t="shared" si="105"/>
        <v>638.24641511986374</v>
      </c>
      <c r="I162" s="49"/>
      <c r="J162" s="49">
        <f t="shared" si="109"/>
        <v>638.24641511986374</v>
      </c>
      <c r="K162" s="49"/>
      <c r="L162" s="49">
        <f t="shared" si="110"/>
        <v>638.24641511986374</v>
      </c>
      <c r="M162" s="49"/>
      <c r="N162" s="49">
        <f t="shared" si="111"/>
        <v>638.24641511986374</v>
      </c>
      <c r="O162" s="23">
        <v>0.38</v>
      </c>
      <c r="P162" s="17">
        <v>425</v>
      </c>
      <c r="Q162" s="8">
        <f t="shared" si="83"/>
        <v>251.75358488013629</v>
      </c>
      <c r="R162" s="1"/>
      <c r="AF162" s="1"/>
      <c r="AG162" s="1"/>
    </row>
    <row r="163" spans="1:33">
      <c r="A163" s="27" t="s">
        <v>188</v>
      </c>
      <c r="B163" s="54">
        <f t="shared" ref="B163:B166" si="112">630*0.9</f>
        <v>567</v>
      </c>
      <c r="C163" s="54">
        <f t="shared" si="87"/>
        <v>2.9618068809427802</v>
      </c>
      <c r="D163" s="54">
        <f t="shared" si="103"/>
        <v>564.03819311905727</v>
      </c>
      <c r="E163" s="49"/>
      <c r="F163" s="49">
        <f t="shared" si="104"/>
        <v>564.03819311905727</v>
      </c>
      <c r="G163" s="49"/>
      <c r="H163" s="49">
        <f t="shared" si="105"/>
        <v>564.03819311905727</v>
      </c>
      <c r="I163" s="49"/>
      <c r="J163" s="49">
        <f t="shared" si="109"/>
        <v>564.03819311905727</v>
      </c>
      <c r="K163" s="49"/>
      <c r="L163" s="49">
        <f t="shared" si="110"/>
        <v>564.03819311905727</v>
      </c>
      <c r="M163" s="49"/>
      <c r="N163" s="49">
        <f t="shared" si="111"/>
        <v>564.03819311905727</v>
      </c>
      <c r="O163" s="23">
        <v>0.38</v>
      </c>
      <c r="P163" s="17">
        <v>5</v>
      </c>
      <c r="Q163" s="8">
        <f t="shared" si="83"/>
        <v>2.9618068809427802</v>
      </c>
      <c r="R163" s="1"/>
      <c r="AF163" s="1"/>
      <c r="AG163" s="1"/>
    </row>
    <row r="164" spans="1:33">
      <c r="A164" s="27" t="s">
        <v>189</v>
      </c>
      <c r="B164" s="54">
        <f t="shared" si="112"/>
        <v>567</v>
      </c>
      <c r="C164" s="54">
        <f t="shared" si="87"/>
        <v>216.80426368501153</v>
      </c>
      <c r="D164" s="54">
        <f t="shared" si="103"/>
        <v>350.19573631498849</v>
      </c>
      <c r="E164" s="49">
        <v>360</v>
      </c>
      <c r="F164" s="49">
        <f t="shared" si="104"/>
        <v>-9.8042636850115059</v>
      </c>
      <c r="G164" s="49"/>
      <c r="H164" s="49">
        <f t="shared" si="105"/>
        <v>-9.8042636850115059</v>
      </c>
      <c r="I164" s="49"/>
      <c r="J164" s="49">
        <f t="shared" si="109"/>
        <v>-9.8042636850115059</v>
      </c>
      <c r="K164" s="49"/>
      <c r="L164" s="49">
        <f t="shared" si="110"/>
        <v>-9.8042636850115059</v>
      </c>
      <c r="M164" s="49"/>
      <c r="N164" s="49">
        <f t="shared" si="111"/>
        <v>-9.8042636850115059</v>
      </c>
      <c r="O164" s="23">
        <v>0.38</v>
      </c>
      <c r="P164" s="17">
        <v>366</v>
      </c>
      <c r="Q164" s="8">
        <f t="shared" si="83"/>
        <v>216.80426368501153</v>
      </c>
      <c r="R164" s="1"/>
      <c r="AF164" s="1"/>
      <c r="AG164" s="1"/>
    </row>
    <row r="165" spans="1:33">
      <c r="A165" s="35" t="s">
        <v>38</v>
      </c>
      <c r="B165" s="54">
        <f>400*0.9</f>
        <v>360</v>
      </c>
      <c r="C165" s="54">
        <f t="shared" si="87"/>
        <v>143.35145303763056</v>
      </c>
      <c r="D165" s="54">
        <f t="shared" si="103"/>
        <v>216.64854696236944</v>
      </c>
      <c r="E165" s="49"/>
      <c r="F165" s="49">
        <f t="shared" si="104"/>
        <v>216.64854696236944</v>
      </c>
      <c r="G165" s="49"/>
      <c r="H165" s="49">
        <f t="shared" si="105"/>
        <v>216.64854696236944</v>
      </c>
      <c r="I165" s="49"/>
      <c r="J165" s="49">
        <f t="shared" si="109"/>
        <v>216.64854696236944</v>
      </c>
      <c r="K165" s="49">
        <v>31</v>
      </c>
      <c r="L165" s="49">
        <f t="shared" si="110"/>
        <v>185.64854696236944</v>
      </c>
      <c r="M165" s="49"/>
      <c r="N165" s="49">
        <f t="shared" si="111"/>
        <v>185.64854696236944</v>
      </c>
      <c r="O165" s="23">
        <v>0.38</v>
      </c>
      <c r="P165" s="17">
        <v>242</v>
      </c>
      <c r="Q165" s="8">
        <f t="shared" si="83"/>
        <v>143.35145303763056</v>
      </c>
      <c r="R165" s="1"/>
      <c r="AF165" s="1"/>
      <c r="AG165" s="1"/>
    </row>
    <row r="166" spans="1:33">
      <c r="A166" s="35" t="s">
        <v>383</v>
      </c>
      <c r="B166" s="54">
        <f t="shared" si="112"/>
        <v>567</v>
      </c>
      <c r="C166" s="54" t="s">
        <v>468</v>
      </c>
      <c r="D166" s="54" t="s">
        <v>468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23">
        <v>0.38</v>
      </c>
      <c r="P166" s="17">
        <v>0</v>
      </c>
      <c r="Q166" s="8">
        <f t="shared" si="83"/>
        <v>0</v>
      </c>
      <c r="R166" s="1"/>
      <c r="AF166" s="1"/>
      <c r="AG166" s="1"/>
    </row>
    <row r="167" spans="1:33">
      <c r="A167" s="34" t="s">
        <v>473</v>
      </c>
      <c r="B167" s="61"/>
      <c r="C167" s="61"/>
      <c r="D167" s="61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29">
        <v>6</v>
      </c>
      <c r="P167" s="17">
        <v>0</v>
      </c>
      <c r="Q167" s="8">
        <f t="shared" si="83"/>
        <v>0</v>
      </c>
      <c r="R167" s="1"/>
      <c r="AF167" s="1"/>
      <c r="AG167" s="1"/>
    </row>
    <row r="168" spans="1:33">
      <c r="A168" s="43" t="s">
        <v>39</v>
      </c>
      <c r="B168" s="47">
        <v>3237</v>
      </c>
      <c r="C168" s="47">
        <v>2354</v>
      </c>
      <c r="D168" s="47">
        <f t="shared" ref="D168:D185" si="113">B168-C168</f>
        <v>883</v>
      </c>
      <c r="E168" s="48">
        <f>SUM(E169:E184)</f>
        <v>815</v>
      </c>
      <c r="F168" s="48">
        <f>D168-E168</f>
        <v>68</v>
      </c>
      <c r="G168" s="48">
        <f>SUM(G169:G183)</f>
        <v>140</v>
      </c>
      <c r="H168" s="48">
        <f>F168-G168</f>
        <v>-72</v>
      </c>
      <c r="I168" s="48">
        <f>SUM(I169:I183)</f>
        <v>91</v>
      </c>
      <c r="J168" s="48">
        <f>H168-I168</f>
        <v>-163</v>
      </c>
      <c r="K168" s="48">
        <f>SUM(K169:K183)</f>
        <v>10</v>
      </c>
      <c r="L168" s="48">
        <f>J168-K168</f>
        <v>-173</v>
      </c>
      <c r="M168" s="48">
        <f>SUM(M169:M183)</f>
        <v>30</v>
      </c>
      <c r="N168" s="48">
        <f>L168-M168</f>
        <v>-203</v>
      </c>
      <c r="O168" s="30">
        <v>6</v>
      </c>
      <c r="P168" s="17">
        <v>2286</v>
      </c>
      <c r="Q168" s="8">
        <f t="shared" si="83"/>
        <v>1354.1381059670391</v>
      </c>
      <c r="R168" s="1"/>
      <c r="AF168" s="1"/>
      <c r="AG168" s="1"/>
    </row>
    <row r="169" spans="1:33">
      <c r="A169" s="27" t="s">
        <v>190</v>
      </c>
      <c r="B169" s="54">
        <f>400*0.9</f>
        <v>360</v>
      </c>
      <c r="C169" s="54">
        <f t="shared" si="87"/>
        <v>170.60007634230411</v>
      </c>
      <c r="D169" s="54">
        <f t="shared" si="113"/>
        <v>189.39992365769589</v>
      </c>
      <c r="E169" s="49"/>
      <c r="F169" s="49">
        <f t="shared" ref="F169:F183" si="114">D169-E169</f>
        <v>189.39992365769589</v>
      </c>
      <c r="G169" s="49">
        <v>45</v>
      </c>
      <c r="H169" s="49">
        <f t="shared" ref="H169:H183" si="115">F169-G169</f>
        <v>144.39992365769589</v>
      </c>
      <c r="I169" s="49">
        <v>16</v>
      </c>
      <c r="J169" s="49">
        <f t="shared" ref="J169:J172" si="116">H169-I169</f>
        <v>128.39992365769589</v>
      </c>
      <c r="K169" s="49"/>
      <c r="L169" s="49">
        <f t="shared" ref="L169:L172" si="117">J169-K169</f>
        <v>128.39992365769589</v>
      </c>
      <c r="M169" s="49"/>
      <c r="N169" s="49">
        <f t="shared" ref="N169:N172" si="118">L169-M169</f>
        <v>128.39992365769589</v>
      </c>
      <c r="O169" s="23">
        <v>0.38</v>
      </c>
      <c r="P169" s="17">
        <v>288</v>
      </c>
      <c r="Q169" s="8">
        <f t="shared" si="83"/>
        <v>170.60007634230411</v>
      </c>
      <c r="R169" s="1"/>
      <c r="AF169" s="1"/>
      <c r="AG169" s="1"/>
    </row>
    <row r="170" spans="1:33">
      <c r="A170" s="27" t="s">
        <v>191</v>
      </c>
      <c r="B170" s="54">
        <f>630*0.9</f>
        <v>567</v>
      </c>
      <c r="C170" s="54">
        <f t="shared" si="87"/>
        <v>261.82372827534175</v>
      </c>
      <c r="D170" s="54">
        <f t="shared" si="113"/>
        <v>305.17627172465825</v>
      </c>
      <c r="E170" s="49">
        <v>95</v>
      </c>
      <c r="F170" s="49">
        <f t="shared" si="114"/>
        <v>210.17627172465825</v>
      </c>
      <c r="G170" s="49"/>
      <c r="H170" s="49">
        <f t="shared" si="115"/>
        <v>210.17627172465825</v>
      </c>
      <c r="I170" s="49">
        <v>45</v>
      </c>
      <c r="J170" s="49">
        <f t="shared" si="116"/>
        <v>165.17627172465825</v>
      </c>
      <c r="K170" s="49"/>
      <c r="L170" s="49">
        <f t="shared" si="117"/>
        <v>165.17627172465825</v>
      </c>
      <c r="M170" s="49">
        <v>25</v>
      </c>
      <c r="N170" s="49">
        <f t="shared" si="118"/>
        <v>140.17627172465825</v>
      </c>
      <c r="O170" s="23">
        <v>0.38</v>
      </c>
      <c r="P170" s="17">
        <v>442</v>
      </c>
      <c r="Q170" s="8">
        <f t="shared" si="83"/>
        <v>261.82372827534175</v>
      </c>
      <c r="R170" s="1"/>
      <c r="AF170" s="1"/>
      <c r="AG170" s="1"/>
    </row>
    <row r="171" spans="1:33">
      <c r="A171" s="27" t="s">
        <v>192</v>
      </c>
      <c r="B171" s="54">
        <f t="shared" ref="B171:B172" si="119">630*0.9</f>
        <v>567</v>
      </c>
      <c r="C171" s="54">
        <f t="shared" si="87"/>
        <v>274.85567855148997</v>
      </c>
      <c r="D171" s="54">
        <f t="shared" si="113"/>
        <v>292.14432144851003</v>
      </c>
      <c r="E171" s="49"/>
      <c r="F171" s="49">
        <f t="shared" si="114"/>
        <v>292.14432144851003</v>
      </c>
      <c r="G171" s="49"/>
      <c r="H171" s="49">
        <f t="shared" si="115"/>
        <v>292.14432144851003</v>
      </c>
      <c r="I171" s="49"/>
      <c r="J171" s="49">
        <f t="shared" si="116"/>
        <v>292.14432144851003</v>
      </c>
      <c r="K171" s="49">
        <v>10</v>
      </c>
      <c r="L171" s="49">
        <f t="shared" si="117"/>
        <v>282.14432144851003</v>
      </c>
      <c r="M171" s="49"/>
      <c r="N171" s="49">
        <f t="shared" si="118"/>
        <v>282.14432144851003</v>
      </c>
      <c r="O171" s="23">
        <v>0.38</v>
      </c>
      <c r="P171" s="17">
        <v>464</v>
      </c>
      <c r="Q171" s="8">
        <f t="shared" si="83"/>
        <v>274.85567855148997</v>
      </c>
      <c r="R171" s="1"/>
      <c r="AF171" s="1"/>
      <c r="AG171" s="1"/>
    </row>
    <row r="172" spans="1:33">
      <c r="A172" s="27" t="s">
        <v>193</v>
      </c>
      <c r="B172" s="54">
        <f t="shared" si="119"/>
        <v>567</v>
      </c>
      <c r="C172" s="54">
        <f t="shared" si="87"/>
        <v>199.62578377554337</v>
      </c>
      <c r="D172" s="54">
        <f t="shared" si="113"/>
        <v>367.37421622445663</v>
      </c>
      <c r="E172" s="49">
        <v>22</v>
      </c>
      <c r="F172" s="49">
        <f t="shared" si="114"/>
        <v>345.37421622445663</v>
      </c>
      <c r="G172" s="49"/>
      <c r="H172" s="49">
        <f t="shared" si="115"/>
        <v>345.37421622445663</v>
      </c>
      <c r="I172" s="49">
        <v>30</v>
      </c>
      <c r="J172" s="49">
        <f t="shared" si="116"/>
        <v>315.37421622445663</v>
      </c>
      <c r="K172" s="49"/>
      <c r="L172" s="49">
        <f t="shared" si="117"/>
        <v>315.37421622445663</v>
      </c>
      <c r="M172" s="49"/>
      <c r="N172" s="49">
        <f t="shared" si="118"/>
        <v>315.37421622445663</v>
      </c>
      <c r="O172" s="23">
        <v>0.38</v>
      </c>
      <c r="P172" s="17">
        <v>337</v>
      </c>
      <c r="Q172" s="8">
        <f t="shared" si="83"/>
        <v>199.62578377554337</v>
      </c>
      <c r="R172" s="1"/>
      <c r="AF172" s="1"/>
      <c r="AG172" s="1"/>
    </row>
    <row r="173" spans="1:33" s="5" customFormat="1">
      <c r="A173" s="27" t="s">
        <v>384</v>
      </c>
      <c r="B173" s="56">
        <f>160*0.9</f>
        <v>144</v>
      </c>
      <c r="C173" s="54" t="s">
        <v>468</v>
      </c>
      <c r="D173" s="54" t="s">
        <v>468</v>
      </c>
      <c r="E173" s="55"/>
      <c r="F173" s="49"/>
      <c r="G173" s="55"/>
      <c r="H173" s="49"/>
      <c r="I173" s="55"/>
      <c r="J173" s="49"/>
      <c r="K173" s="55"/>
      <c r="L173" s="49"/>
      <c r="M173" s="55"/>
      <c r="N173" s="49"/>
      <c r="O173" s="23">
        <v>0.38</v>
      </c>
      <c r="P173" s="17">
        <v>0</v>
      </c>
      <c r="Q173" s="8">
        <f t="shared" si="83"/>
        <v>0</v>
      </c>
      <c r="R173" s="4"/>
      <c r="AF173" s="4"/>
      <c r="AG173" s="4"/>
    </row>
    <row r="174" spans="1:33" s="5" customFormat="1">
      <c r="A174" s="27" t="s">
        <v>385</v>
      </c>
      <c r="B174" s="56">
        <f>400*0.9</f>
        <v>360</v>
      </c>
      <c r="C174" s="54" t="s">
        <v>468</v>
      </c>
      <c r="D174" s="54" t="s">
        <v>468</v>
      </c>
      <c r="E174" s="55"/>
      <c r="F174" s="49"/>
      <c r="G174" s="55"/>
      <c r="H174" s="49"/>
      <c r="I174" s="55"/>
      <c r="J174" s="49"/>
      <c r="K174" s="55"/>
      <c r="L174" s="49"/>
      <c r="M174" s="55"/>
      <c r="N174" s="49"/>
      <c r="O174" s="23">
        <v>0.38</v>
      </c>
      <c r="P174" s="17">
        <v>0</v>
      </c>
      <c r="Q174" s="8">
        <f t="shared" si="83"/>
        <v>0</v>
      </c>
      <c r="R174" s="4"/>
      <c r="AF174" s="4"/>
      <c r="AG174" s="4"/>
    </row>
    <row r="175" spans="1:33" s="5" customFormat="1">
      <c r="A175" s="27" t="s">
        <v>40</v>
      </c>
      <c r="B175" s="56">
        <f>400*0.9</f>
        <v>360</v>
      </c>
      <c r="C175" s="54">
        <f t="shared" si="87"/>
        <v>172.96952184705836</v>
      </c>
      <c r="D175" s="54">
        <f t="shared" si="113"/>
        <v>187.03047815294164</v>
      </c>
      <c r="E175" s="55">
        <v>8</v>
      </c>
      <c r="F175" s="49">
        <f t="shared" si="114"/>
        <v>179.03047815294164</v>
      </c>
      <c r="G175" s="55"/>
      <c r="H175" s="49">
        <f t="shared" si="115"/>
        <v>179.03047815294164</v>
      </c>
      <c r="I175" s="55"/>
      <c r="J175" s="49">
        <f t="shared" ref="J175:J176" si="120">H175-I175</f>
        <v>179.03047815294164</v>
      </c>
      <c r="K175" s="55"/>
      <c r="L175" s="49">
        <f t="shared" ref="L175:L176" si="121">J175-K175</f>
        <v>179.03047815294164</v>
      </c>
      <c r="M175" s="55">
        <v>5</v>
      </c>
      <c r="N175" s="49">
        <f t="shared" ref="N175:N176" si="122">L175-M175</f>
        <v>174.03047815294164</v>
      </c>
      <c r="O175" s="23">
        <v>0.38</v>
      </c>
      <c r="P175" s="17">
        <v>292</v>
      </c>
      <c r="Q175" s="8">
        <f t="shared" si="83"/>
        <v>172.96952184705836</v>
      </c>
      <c r="R175" s="4"/>
      <c r="AF175" s="4"/>
      <c r="AG175" s="4"/>
    </row>
    <row r="176" spans="1:33" s="5" customFormat="1">
      <c r="A176" s="27" t="s">
        <v>131</v>
      </c>
      <c r="B176" s="56">
        <f>315*0.9</f>
        <v>283.5</v>
      </c>
      <c r="C176" s="54">
        <f t="shared" si="87"/>
        <v>152.2368736804589</v>
      </c>
      <c r="D176" s="54">
        <f t="shared" si="113"/>
        <v>131.2631263195411</v>
      </c>
      <c r="E176" s="55">
        <v>140</v>
      </c>
      <c r="F176" s="49">
        <f t="shared" si="114"/>
        <v>-8.7368736804588991</v>
      </c>
      <c r="G176" s="55"/>
      <c r="H176" s="49">
        <f t="shared" si="115"/>
        <v>-8.7368736804588991</v>
      </c>
      <c r="I176" s="55"/>
      <c r="J176" s="49">
        <f t="shared" si="120"/>
        <v>-8.7368736804588991</v>
      </c>
      <c r="K176" s="55"/>
      <c r="L176" s="49">
        <f t="shared" si="121"/>
        <v>-8.7368736804588991</v>
      </c>
      <c r="M176" s="55"/>
      <c r="N176" s="49">
        <f t="shared" si="122"/>
        <v>-8.7368736804588991</v>
      </c>
      <c r="O176" s="23">
        <v>0.38</v>
      </c>
      <c r="P176" s="17">
        <v>257</v>
      </c>
      <c r="Q176" s="8">
        <f t="shared" si="83"/>
        <v>152.2368736804589</v>
      </c>
      <c r="R176" s="4"/>
      <c r="AF176" s="4"/>
      <c r="AG176" s="4"/>
    </row>
    <row r="177" spans="1:33" s="5" customFormat="1">
      <c r="A177" s="27" t="s">
        <v>386</v>
      </c>
      <c r="B177" s="56">
        <f>160*0.9</f>
        <v>144</v>
      </c>
      <c r="C177" s="54" t="s">
        <v>468</v>
      </c>
      <c r="D177" s="54" t="s">
        <v>468</v>
      </c>
      <c r="E177" s="55"/>
      <c r="F177" s="49"/>
      <c r="G177" s="55"/>
      <c r="H177" s="49"/>
      <c r="I177" s="55"/>
      <c r="J177" s="49"/>
      <c r="K177" s="55"/>
      <c r="L177" s="49"/>
      <c r="M177" s="55"/>
      <c r="N177" s="49"/>
      <c r="O177" s="23">
        <v>0.38</v>
      </c>
      <c r="P177" s="17">
        <v>0</v>
      </c>
      <c r="Q177" s="8">
        <f t="shared" si="83"/>
        <v>0</v>
      </c>
      <c r="R177" s="4"/>
      <c r="AF177" s="4"/>
      <c r="AG177" s="4"/>
    </row>
    <row r="178" spans="1:33" s="5" customFormat="1">
      <c r="A178" s="27" t="s">
        <v>194</v>
      </c>
      <c r="B178" s="54">
        <f>400*0.9</f>
        <v>360</v>
      </c>
      <c r="C178" s="54">
        <f t="shared" si="87"/>
        <v>174.15424459943546</v>
      </c>
      <c r="D178" s="54">
        <f t="shared" si="113"/>
        <v>185.84575540056454</v>
      </c>
      <c r="E178" s="55"/>
      <c r="F178" s="49">
        <f t="shared" si="114"/>
        <v>185.84575540056454</v>
      </c>
      <c r="G178" s="55"/>
      <c r="H178" s="49">
        <f t="shared" si="115"/>
        <v>185.84575540056454</v>
      </c>
      <c r="I178" s="55"/>
      <c r="J178" s="49">
        <f t="shared" ref="J178:J183" si="123">H178-I178</f>
        <v>185.84575540056454</v>
      </c>
      <c r="K178" s="55"/>
      <c r="L178" s="49">
        <f t="shared" ref="L178:L183" si="124">J178-K178</f>
        <v>185.84575540056454</v>
      </c>
      <c r="M178" s="55"/>
      <c r="N178" s="49">
        <f t="shared" ref="N178:N183" si="125">L178-M178</f>
        <v>185.84575540056454</v>
      </c>
      <c r="O178" s="23">
        <v>0.38</v>
      </c>
      <c r="P178" s="17">
        <v>294</v>
      </c>
      <c r="Q178" s="8">
        <f t="shared" si="83"/>
        <v>174.15424459943546</v>
      </c>
      <c r="R178" s="4"/>
      <c r="AF178" s="4"/>
      <c r="AG178" s="4"/>
    </row>
    <row r="179" spans="1:33" s="5" customFormat="1">
      <c r="A179" s="27" t="s">
        <v>195</v>
      </c>
      <c r="B179" s="54">
        <f>630*0.9</f>
        <v>567</v>
      </c>
      <c r="C179" s="54">
        <f t="shared" si="87"/>
        <v>218.5813478135772</v>
      </c>
      <c r="D179" s="54">
        <f t="shared" si="113"/>
        <v>348.41865218642283</v>
      </c>
      <c r="E179" s="55"/>
      <c r="F179" s="49">
        <f t="shared" si="114"/>
        <v>348.41865218642283</v>
      </c>
      <c r="G179" s="55"/>
      <c r="H179" s="49">
        <f t="shared" si="115"/>
        <v>348.41865218642283</v>
      </c>
      <c r="I179" s="55"/>
      <c r="J179" s="49">
        <f t="shared" si="123"/>
        <v>348.41865218642283</v>
      </c>
      <c r="K179" s="55"/>
      <c r="L179" s="49">
        <f t="shared" si="124"/>
        <v>348.41865218642283</v>
      </c>
      <c r="M179" s="55"/>
      <c r="N179" s="49">
        <f t="shared" si="125"/>
        <v>348.41865218642283</v>
      </c>
      <c r="O179" s="23">
        <v>0.38</v>
      </c>
      <c r="P179" s="17">
        <v>369</v>
      </c>
      <c r="Q179" s="8">
        <f t="shared" si="83"/>
        <v>218.5813478135772</v>
      </c>
      <c r="R179" s="4"/>
      <c r="AF179" s="4"/>
      <c r="AG179" s="4"/>
    </row>
    <row r="180" spans="1:33" s="5" customFormat="1">
      <c r="A180" s="27" t="s">
        <v>41</v>
      </c>
      <c r="B180" s="56">
        <f>630*0.9</f>
        <v>567</v>
      </c>
      <c r="C180" s="54">
        <f t="shared" si="87"/>
        <v>33.172237066559141</v>
      </c>
      <c r="D180" s="54">
        <f t="shared" si="113"/>
        <v>533.82776293344091</v>
      </c>
      <c r="E180" s="55"/>
      <c r="F180" s="49">
        <f t="shared" si="114"/>
        <v>533.82776293344091</v>
      </c>
      <c r="G180" s="55"/>
      <c r="H180" s="49">
        <f t="shared" si="115"/>
        <v>533.82776293344091</v>
      </c>
      <c r="I180" s="55"/>
      <c r="J180" s="49">
        <f t="shared" si="123"/>
        <v>533.82776293344091</v>
      </c>
      <c r="K180" s="55"/>
      <c r="L180" s="49">
        <f t="shared" si="124"/>
        <v>533.82776293344091</v>
      </c>
      <c r="M180" s="55"/>
      <c r="N180" s="49">
        <f t="shared" si="125"/>
        <v>533.82776293344091</v>
      </c>
      <c r="O180" s="23">
        <v>0.38</v>
      </c>
      <c r="P180" s="17">
        <v>56</v>
      </c>
      <c r="Q180" s="8">
        <f t="shared" si="83"/>
        <v>33.172237066559141</v>
      </c>
      <c r="R180" s="4"/>
      <c r="AF180" s="4"/>
      <c r="AG180" s="4"/>
    </row>
    <row r="181" spans="1:33" s="5" customFormat="1">
      <c r="A181" s="27" t="s">
        <v>42</v>
      </c>
      <c r="B181" s="56">
        <f>400*0.9</f>
        <v>360</v>
      </c>
      <c r="C181" s="54">
        <f t="shared" si="87"/>
        <v>133.87367101861366</v>
      </c>
      <c r="D181" s="54">
        <f t="shared" si="113"/>
        <v>226.12632898138634</v>
      </c>
      <c r="E181" s="55">
        <v>50</v>
      </c>
      <c r="F181" s="49">
        <f t="shared" si="114"/>
        <v>176.12632898138634</v>
      </c>
      <c r="G181" s="55">
        <v>95</v>
      </c>
      <c r="H181" s="49">
        <f t="shared" si="115"/>
        <v>81.126328981386337</v>
      </c>
      <c r="I181" s="55"/>
      <c r="J181" s="49">
        <f t="shared" si="123"/>
        <v>81.126328981386337</v>
      </c>
      <c r="K181" s="55"/>
      <c r="L181" s="49">
        <f t="shared" si="124"/>
        <v>81.126328981386337</v>
      </c>
      <c r="M181" s="55"/>
      <c r="N181" s="49">
        <f t="shared" si="125"/>
        <v>81.126328981386337</v>
      </c>
      <c r="O181" s="23">
        <v>0.38</v>
      </c>
      <c r="P181" s="17">
        <v>226</v>
      </c>
      <c r="Q181" s="8">
        <f t="shared" si="83"/>
        <v>133.87367101861366</v>
      </c>
      <c r="R181" s="16" t="s">
        <v>343</v>
      </c>
      <c r="AF181" s="4"/>
      <c r="AG181" s="4"/>
    </row>
    <row r="182" spans="1:33" s="5" customFormat="1">
      <c r="A182" s="27" t="s">
        <v>196</v>
      </c>
      <c r="B182" s="54">
        <f t="shared" ref="B182:B183" si="126">400*0.9</f>
        <v>360</v>
      </c>
      <c r="C182" s="54">
        <f t="shared" si="87"/>
        <v>39.688212204633253</v>
      </c>
      <c r="D182" s="54">
        <f t="shared" si="113"/>
        <v>320.31178779536674</v>
      </c>
      <c r="E182" s="55"/>
      <c r="F182" s="49">
        <f t="shared" si="114"/>
        <v>320.31178779536674</v>
      </c>
      <c r="G182" s="55"/>
      <c r="H182" s="49">
        <f t="shared" si="115"/>
        <v>320.31178779536674</v>
      </c>
      <c r="I182" s="55"/>
      <c r="J182" s="49">
        <f t="shared" si="123"/>
        <v>320.31178779536674</v>
      </c>
      <c r="K182" s="55"/>
      <c r="L182" s="49">
        <f t="shared" si="124"/>
        <v>320.31178779536674</v>
      </c>
      <c r="M182" s="55"/>
      <c r="N182" s="49">
        <f t="shared" si="125"/>
        <v>320.31178779536674</v>
      </c>
      <c r="O182" s="23">
        <v>0.38</v>
      </c>
      <c r="P182" s="17">
        <v>67</v>
      </c>
      <c r="Q182" s="8">
        <f t="shared" ref="Q182:Q247" si="127">P182*SQRT(3)*0.38*0.9</f>
        <v>39.688212204633253</v>
      </c>
      <c r="R182" s="4"/>
      <c r="AF182" s="4"/>
      <c r="AG182" s="4"/>
    </row>
    <row r="183" spans="1:33" s="5" customFormat="1">
      <c r="A183" s="27" t="s">
        <v>197</v>
      </c>
      <c r="B183" s="54">
        <f t="shared" si="126"/>
        <v>360</v>
      </c>
      <c r="C183" s="54">
        <f t="shared" si="87"/>
        <v>101.88615670443163</v>
      </c>
      <c r="D183" s="54">
        <f t="shared" si="113"/>
        <v>258.11384329556836</v>
      </c>
      <c r="E183" s="55"/>
      <c r="F183" s="49">
        <f t="shared" si="114"/>
        <v>258.11384329556836</v>
      </c>
      <c r="G183" s="55"/>
      <c r="H183" s="49">
        <f t="shared" si="115"/>
        <v>258.11384329556836</v>
      </c>
      <c r="I183" s="55"/>
      <c r="J183" s="49">
        <f t="shared" si="123"/>
        <v>258.11384329556836</v>
      </c>
      <c r="K183" s="55"/>
      <c r="L183" s="49">
        <f t="shared" si="124"/>
        <v>258.11384329556836</v>
      </c>
      <c r="M183" s="55"/>
      <c r="N183" s="49">
        <f t="shared" si="125"/>
        <v>258.11384329556836</v>
      </c>
      <c r="O183" s="23">
        <v>0.38</v>
      </c>
      <c r="P183" s="17">
        <v>172</v>
      </c>
      <c r="Q183" s="8">
        <f t="shared" si="127"/>
        <v>101.88615670443163</v>
      </c>
      <c r="R183" s="4"/>
      <c r="AF183" s="4"/>
      <c r="AG183" s="4"/>
    </row>
    <row r="184" spans="1:33">
      <c r="A184" s="34" t="s">
        <v>467</v>
      </c>
      <c r="B184" s="61">
        <v>1134</v>
      </c>
      <c r="C184" s="61"/>
      <c r="D184" s="61">
        <v>1134</v>
      </c>
      <c r="E184" s="58">
        <v>500</v>
      </c>
      <c r="F184" s="58"/>
      <c r="G184" s="58"/>
      <c r="H184" s="58"/>
      <c r="I184" s="58"/>
      <c r="J184" s="58"/>
      <c r="K184" s="58"/>
      <c r="L184" s="58"/>
      <c r="M184" s="58"/>
      <c r="N184" s="58"/>
      <c r="O184" s="29">
        <v>6</v>
      </c>
      <c r="P184" s="17">
        <v>0</v>
      </c>
      <c r="Q184" s="8">
        <f t="shared" si="127"/>
        <v>0</v>
      </c>
      <c r="R184" s="1"/>
      <c r="AF184" s="1"/>
      <c r="AG184" s="1"/>
    </row>
    <row r="185" spans="1:33">
      <c r="A185" s="42" t="s">
        <v>43</v>
      </c>
      <c r="B185" s="47">
        <v>10300</v>
      </c>
      <c r="C185" s="47">
        <v>7661</v>
      </c>
      <c r="D185" s="47">
        <f t="shared" si="113"/>
        <v>2639</v>
      </c>
      <c r="E185" s="57">
        <f>E186+E187+E298+E316+E348+E415</f>
        <v>1024.3</v>
      </c>
      <c r="F185" s="48">
        <f>D185-E185</f>
        <v>1614.7</v>
      </c>
      <c r="G185" s="57">
        <f>G186+G187+G298+G316+G348+G415</f>
        <v>0</v>
      </c>
      <c r="H185" s="48">
        <f>F185-G185</f>
        <v>1614.7</v>
      </c>
      <c r="I185" s="57">
        <f>I186+I187+I298+I316+I348+I415</f>
        <v>105</v>
      </c>
      <c r="J185" s="48">
        <f>H185-I185</f>
        <v>1509.7</v>
      </c>
      <c r="K185" s="57">
        <f>K186+K187+K298+K316+K348+K415</f>
        <v>170</v>
      </c>
      <c r="L185" s="48">
        <f>J185-K185</f>
        <v>1339.7</v>
      </c>
      <c r="M185" s="57">
        <f>M186+M187+M298+M316+M348+M415</f>
        <v>0</v>
      </c>
      <c r="N185" s="48">
        <f>L185-M185</f>
        <v>1339.7</v>
      </c>
      <c r="O185" s="30">
        <v>6</v>
      </c>
      <c r="P185" s="17">
        <v>7779</v>
      </c>
      <c r="Q185" s="8">
        <f t="shared" si="127"/>
        <v>4607.9791453707776</v>
      </c>
      <c r="R185" s="1"/>
      <c r="AF185" s="1"/>
      <c r="AG185" s="1"/>
    </row>
    <row r="186" spans="1:33">
      <c r="A186" s="27" t="s">
        <v>320</v>
      </c>
      <c r="B186" s="54"/>
      <c r="C186" s="54"/>
      <c r="D186" s="54"/>
      <c r="E186" s="55"/>
      <c r="F186" s="49"/>
      <c r="G186" s="49"/>
      <c r="H186" s="49"/>
      <c r="I186" s="49"/>
      <c r="J186" s="49"/>
      <c r="K186" s="49"/>
      <c r="L186" s="49"/>
      <c r="M186" s="49"/>
      <c r="N186" s="49"/>
      <c r="O186" s="23">
        <v>6</v>
      </c>
      <c r="P186" s="17">
        <v>0</v>
      </c>
      <c r="Q186" s="8">
        <f t="shared" si="127"/>
        <v>0</v>
      </c>
      <c r="R186" s="1"/>
      <c r="AF186" s="1"/>
      <c r="AG186" s="1"/>
    </row>
    <row r="187" spans="1:33">
      <c r="A187" s="27" t="s">
        <v>321</v>
      </c>
      <c r="B187" s="54">
        <f>1000*0.9</f>
        <v>900</v>
      </c>
      <c r="C187" s="54">
        <f t="shared" si="87"/>
        <v>0</v>
      </c>
      <c r="D187" s="54">
        <f>B187-C187</f>
        <v>900</v>
      </c>
      <c r="E187" s="55">
        <v>250</v>
      </c>
      <c r="F187" s="49">
        <f t="shared" ref="F187" si="128">D187-E187</f>
        <v>650</v>
      </c>
      <c r="G187" s="55"/>
      <c r="H187" s="49">
        <f t="shared" ref="H187" si="129">F187-G187</f>
        <v>650</v>
      </c>
      <c r="I187" s="55"/>
      <c r="J187" s="49">
        <f t="shared" ref="J187" si="130">H187-I187</f>
        <v>650</v>
      </c>
      <c r="K187" s="55"/>
      <c r="L187" s="49">
        <f t="shared" ref="L187" si="131">J187-K187</f>
        <v>650</v>
      </c>
      <c r="M187" s="55"/>
      <c r="N187" s="49">
        <f t="shared" ref="N187" si="132">L187-M187</f>
        <v>650</v>
      </c>
      <c r="O187" s="23">
        <v>0.38</v>
      </c>
      <c r="P187" s="17">
        <v>0</v>
      </c>
      <c r="Q187" s="8">
        <f t="shared" si="127"/>
        <v>0</v>
      </c>
      <c r="R187" s="1"/>
      <c r="AF187" s="1"/>
      <c r="AG187" s="1"/>
    </row>
    <row r="188" spans="1:33">
      <c r="A188" s="42" t="s">
        <v>99</v>
      </c>
      <c r="B188" s="47">
        <v>14596</v>
      </c>
      <c r="C188" s="47">
        <v>5238</v>
      </c>
      <c r="D188" s="47">
        <f>B188-C188</f>
        <v>9358</v>
      </c>
      <c r="E188" s="57">
        <f>E189+E190+E305+E333+E296</f>
        <v>109.28</v>
      </c>
      <c r="F188" s="48">
        <f>D188-E188</f>
        <v>9248.7199999999993</v>
      </c>
      <c r="G188" s="57">
        <f>G189+G190+G305+G333+G296</f>
        <v>15</v>
      </c>
      <c r="H188" s="48">
        <f>F188-G188</f>
        <v>9233.7199999999993</v>
      </c>
      <c r="I188" s="57">
        <f>I189+I190+I305+I333+I296</f>
        <v>869.8</v>
      </c>
      <c r="J188" s="48">
        <f>H188-I188</f>
        <v>8363.92</v>
      </c>
      <c r="K188" s="57">
        <f>K189+K190+K305+K333+K296</f>
        <v>95</v>
      </c>
      <c r="L188" s="48">
        <f>J188-K188</f>
        <v>8268.92</v>
      </c>
      <c r="M188" s="57">
        <f>M189+M190+M305+M333+M296</f>
        <v>70</v>
      </c>
      <c r="N188" s="48">
        <f>L188-M188</f>
        <v>8198.92</v>
      </c>
      <c r="O188" s="30">
        <v>6</v>
      </c>
      <c r="P188" s="17">
        <v>5375</v>
      </c>
      <c r="Q188" s="8">
        <f t="shared" si="127"/>
        <v>3183.9423970134885</v>
      </c>
      <c r="R188" s="1"/>
      <c r="AF188" s="1"/>
      <c r="AG188" s="1"/>
    </row>
    <row r="189" spans="1:33">
      <c r="A189" s="27" t="s">
        <v>322</v>
      </c>
      <c r="B189" s="54"/>
      <c r="C189" s="54"/>
      <c r="D189" s="54"/>
      <c r="E189" s="55"/>
      <c r="F189" s="49"/>
      <c r="G189" s="49"/>
      <c r="H189" s="49"/>
      <c r="I189" s="49"/>
      <c r="J189" s="49"/>
      <c r="K189" s="49"/>
      <c r="L189" s="49"/>
      <c r="M189" s="49"/>
      <c r="N189" s="49"/>
      <c r="O189" s="23">
        <v>6</v>
      </c>
      <c r="P189" s="17">
        <v>0</v>
      </c>
      <c r="Q189" s="8">
        <f t="shared" si="127"/>
        <v>0</v>
      </c>
      <c r="R189" s="1"/>
      <c r="AF189" s="1"/>
      <c r="AG189" s="1"/>
    </row>
    <row r="190" spans="1:33">
      <c r="A190" s="27" t="s">
        <v>323</v>
      </c>
      <c r="B190" s="54">
        <f>1000*0.9</f>
        <v>900</v>
      </c>
      <c r="C190" s="54">
        <f t="shared" ref="C190:C252" si="133">Q190</f>
        <v>0</v>
      </c>
      <c r="D190" s="54">
        <f>B190-C190</f>
        <v>900</v>
      </c>
      <c r="E190" s="55">
        <v>42</v>
      </c>
      <c r="F190" s="49">
        <f t="shared" ref="F190" si="134">D190-E190</f>
        <v>858</v>
      </c>
      <c r="G190" s="55"/>
      <c r="H190" s="49">
        <f t="shared" ref="H190" si="135">F190-G190</f>
        <v>858</v>
      </c>
      <c r="I190" s="55"/>
      <c r="J190" s="49">
        <f t="shared" ref="J190" si="136">H190-I190</f>
        <v>858</v>
      </c>
      <c r="K190" s="55"/>
      <c r="L190" s="49">
        <f t="shared" ref="L190" si="137">J190-K190</f>
        <v>858</v>
      </c>
      <c r="M190" s="55"/>
      <c r="N190" s="49">
        <f t="shared" ref="N190" si="138">L190-M190</f>
        <v>858</v>
      </c>
      <c r="O190" s="23">
        <v>0.38</v>
      </c>
      <c r="P190" s="17">
        <v>0</v>
      </c>
      <c r="Q190" s="8">
        <f t="shared" si="127"/>
        <v>0</v>
      </c>
      <c r="R190" s="1"/>
      <c r="AF190" s="1"/>
      <c r="AG190" s="1"/>
    </row>
    <row r="191" spans="1:33">
      <c r="A191" s="42" t="s">
        <v>44</v>
      </c>
      <c r="B191" s="47">
        <v>5689</v>
      </c>
      <c r="C191" s="47">
        <v>2648</v>
      </c>
      <c r="D191" s="47">
        <f>B191-C191</f>
        <v>3041</v>
      </c>
      <c r="E191" s="57">
        <f>E192+E193+E381+E383+E386+E481</f>
        <v>1075</v>
      </c>
      <c r="F191" s="48">
        <f>D191-E191</f>
        <v>1966</v>
      </c>
      <c r="G191" s="57">
        <f>G192+G193+G381+G383+G386+G481</f>
        <v>0</v>
      </c>
      <c r="H191" s="48">
        <f>F191-G191</f>
        <v>1966</v>
      </c>
      <c r="I191" s="57">
        <f>I192+I193+I381+I383+I386+I481</f>
        <v>10</v>
      </c>
      <c r="J191" s="48">
        <f>H191-I191</f>
        <v>1956</v>
      </c>
      <c r="K191" s="57">
        <f>K192+K193+K381+K383+K386+K481</f>
        <v>0</v>
      </c>
      <c r="L191" s="48">
        <f>J191-K191</f>
        <v>1956</v>
      </c>
      <c r="M191" s="57">
        <f>M192+M193+M381+M383+M386+M481</f>
        <v>5</v>
      </c>
      <c r="N191" s="48">
        <f>L191-M191</f>
        <v>1951</v>
      </c>
      <c r="O191" s="30">
        <v>6</v>
      </c>
      <c r="P191" s="17">
        <v>2923</v>
      </c>
      <c r="Q191" s="8">
        <f t="shared" si="127"/>
        <v>1731.4723025991495</v>
      </c>
      <c r="R191" s="1"/>
      <c r="AF191" s="1"/>
      <c r="AG191" s="1"/>
    </row>
    <row r="192" spans="1:33">
      <c r="A192" s="27" t="s">
        <v>324</v>
      </c>
      <c r="B192" s="54"/>
      <c r="C192" s="54"/>
      <c r="D192" s="54"/>
      <c r="E192" s="55"/>
      <c r="F192" s="49"/>
      <c r="G192" s="49"/>
      <c r="H192" s="49"/>
      <c r="I192" s="49"/>
      <c r="J192" s="49"/>
      <c r="K192" s="49"/>
      <c r="L192" s="49"/>
      <c r="M192" s="49"/>
      <c r="N192" s="49"/>
      <c r="O192" s="23">
        <v>6</v>
      </c>
      <c r="P192" s="17">
        <v>0</v>
      </c>
      <c r="Q192" s="8">
        <f t="shared" si="127"/>
        <v>0</v>
      </c>
      <c r="R192" s="1"/>
      <c r="AF192" s="1"/>
      <c r="AG192" s="1"/>
    </row>
    <row r="193" spans="1:33">
      <c r="A193" s="27" t="s">
        <v>132</v>
      </c>
      <c r="B193" s="54">
        <f>1000*0.9</f>
        <v>900</v>
      </c>
      <c r="C193" s="54">
        <f t="shared" si="133"/>
        <v>0</v>
      </c>
      <c r="D193" s="54">
        <f>B193-C193</f>
        <v>900</v>
      </c>
      <c r="E193" s="55">
        <v>5</v>
      </c>
      <c r="F193" s="49">
        <f t="shared" ref="F193" si="139">D193-E193</f>
        <v>895</v>
      </c>
      <c r="G193" s="55"/>
      <c r="H193" s="49">
        <f t="shared" ref="H193" si="140">F193-G193</f>
        <v>895</v>
      </c>
      <c r="I193" s="55"/>
      <c r="J193" s="49">
        <f t="shared" ref="J193" si="141">H193-I193</f>
        <v>895</v>
      </c>
      <c r="K193" s="55"/>
      <c r="L193" s="49">
        <f t="shared" ref="L193" si="142">J193-K193</f>
        <v>895</v>
      </c>
      <c r="M193" s="55">
        <v>5</v>
      </c>
      <c r="N193" s="49">
        <f t="shared" ref="N193" si="143">L193-M193</f>
        <v>890</v>
      </c>
      <c r="O193" s="23">
        <v>0.38</v>
      </c>
      <c r="P193" s="17">
        <v>0</v>
      </c>
      <c r="Q193" s="8">
        <f t="shared" si="127"/>
        <v>0</v>
      </c>
      <c r="R193" s="1"/>
      <c r="AF193" s="1"/>
      <c r="AG193" s="1"/>
    </row>
    <row r="194" spans="1:33">
      <c r="A194" s="42" t="s">
        <v>45</v>
      </c>
      <c r="B194" s="47">
        <v>5689</v>
      </c>
      <c r="C194" s="47">
        <v>5434</v>
      </c>
      <c r="D194" s="47">
        <f>B194-C194</f>
        <v>255</v>
      </c>
      <c r="E194" s="57">
        <f>E195+E196+E354+E359+E372+E455+E479</f>
        <v>1555.5</v>
      </c>
      <c r="F194" s="48">
        <f>D194-E194</f>
        <v>-1300.5</v>
      </c>
      <c r="G194" s="57">
        <f>G195+G196+G354+G359+G372+G455+G479</f>
        <v>0</v>
      </c>
      <c r="H194" s="48">
        <f>F194-G194</f>
        <v>-1300.5</v>
      </c>
      <c r="I194" s="57">
        <f>I195+I196+I354+I359+I372+I455+I479</f>
        <v>210</v>
      </c>
      <c r="J194" s="48">
        <f>H194-I194</f>
        <v>-1510.5</v>
      </c>
      <c r="K194" s="57">
        <f>K195+K196+K354+K359+K372+K455+K479</f>
        <v>40</v>
      </c>
      <c r="L194" s="48">
        <f>J194-K194</f>
        <v>-1550.5</v>
      </c>
      <c r="M194" s="57">
        <f>M195+M196+M354+M359+M372+M455+M479</f>
        <v>15</v>
      </c>
      <c r="N194" s="48">
        <f>L194-M194</f>
        <v>-1565.5</v>
      </c>
      <c r="O194" s="30">
        <v>6</v>
      </c>
      <c r="P194" s="17">
        <v>6258</v>
      </c>
      <c r="Q194" s="8">
        <f t="shared" si="127"/>
        <v>3706.9974921879834</v>
      </c>
      <c r="R194" s="1"/>
      <c r="AF194" s="1"/>
      <c r="AG194" s="1"/>
    </row>
    <row r="195" spans="1:33">
      <c r="A195" s="27" t="s">
        <v>325</v>
      </c>
      <c r="B195" s="54"/>
      <c r="C195" s="54"/>
      <c r="D195" s="54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23">
        <v>6</v>
      </c>
      <c r="P195" s="17">
        <v>0</v>
      </c>
      <c r="Q195" s="8">
        <f t="shared" si="127"/>
        <v>0</v>
      </c>
      <c r="R195" s="1"/>
      <c r="AF195" s="1"/>
      <c r="AG195" s="1"/>
    </row>
    <row r="196" spans="1:33">
      <c r="A196" s="27" t="s">
        <v>326</v>
      </c>
      <c r="B196" s="54">
        <f>1000*0.9</f>
        <v>900</v>
      </c>
      <c r="C196" s="54">
        <f t="shared" si="133"/>
        <v>0</v>
      </c>
      <c r="D196" s="54">
        <f>B196-C196</f>
        <v>900</v>
      </c>
      <c r="E196" s="55"/>
      <c r="F196" s="49">
        <f t="shared" ref="F196" si="144">D196-E196</f>
        <v>900</v>
      </c>
      <c r="G196" s="55"/>
      <c r="H196" s="49">
        <f t="shared" ref="H196" si="145">F196-G196</f>
        <v>900</v>
      </c>
      <c r="I196" s="55"/>
      <c r="J196" s="49">
        <f t="shared" ref="J196" si="146">H196-I196</f>
        <v>900</v>
      </c>
      <c r="K196" s="55">
        <v>3</v>
      </c>
      <c r="L196" s="49">
        <f t="shared" ref="L196" si="147">J196-K196</f>
        <v>897</v>
      </c>
      <c r="M196" s="55"/>
      <c r="N196" s="49">
        <f t="shared" ref="N196" si="148">L196-M196</f>
        <v>897</v>
      </c>
      <c r="O196" s="23">
        <v>0.38</v>
      </c>
      <c r="P196" s="17">
        <v>0</v>
      </c>
      <c r="Q196" s="8">
        <f t="shared" si="127"/>
        <v>0</v>
      </c>
      <c r="R196" s="1"/>
      <c r="AF196" s="1"/>
      <c r="AG196" s="1"/>
    </row>
    <row r="197" spans="1:33">
      <c r="A197" s="42" t="s">
        <v>46</v>
      </c>
      <c r="B197" s="47">
        <v>4414</v>
      </c>
      <c r="C197" s="47">
        <v>1138</v>
      </c>
      <c r="D197" s="47">
        <f>B197-C197</f>
        <v>3276</v>
      </c>
      <c r="E197" s="48">
        <f>SUM(E198:E203)</f>
        <v>0</v>
      </c>
      <c r="F197" s="48">
        <f>D197-E197</f>
        <v>3276</v>
      </c>
      <c r="G197" s="48">
        <f>SUM(G198:G203)</f>
        <v>0</v>
      </c>
      <c r="H197" s="48">
        <f>F197-G197</f>
        <v>3276</v>
      </c>
      <c r="I197" s="48">
        <f>SUM(I198:I203)</f>
        <v>0</v>
      </c>
      <c r="J197" s="48">
        <f>H197-I197</f>
        <v>3276</v>
      </c>
      <c r="K197" s="48">
        <f>SUM(K198:K203)</f>
        <v>0</v>
      </c>
      <c r="L197" s="48">
        <f>J197-K197</f>
        <v>3276</v>
      </c>
      <c r="M197" s="48">
        <f>SUM(M198:M203)</f>
        <v>0</v>
      </c>
      <c r="N197" s="48">
        <f>L197-M197</f>
        <v>3276</v>
      </c>
      <c r="O197" s="30">
        <v>6</v>
      </c>
      <c r="P197" s="17">
        <v>1118</v>
      </c>
      <c r="Q197" s="8">
        <f t="shared" si="127"/>
        <v>662.26001857880567</v>
      </c>
      <c r="R197" s="1"/>
      <c r="AF197" s="1"/>
      <c r="AG197" s="1"/>
    </row>
    <row r="198" spans="1:33">
      <c r="A198" s="27" t="s">
        <v>348</v>
      </c>
      <c r="B198" s="54">
        <f>630*0.9</f>
        <v>567</v>
      </c>
      <c r="C198" s="54">
        <f t="shared" si="133"/>
        <v>78.784063033077956</v>
      </c>
      <c r="D198" s="54">
        <f>B198-C198</f>
        <v>488.21593696692207</v>
      </c>
      <c r="E198" s="49"/>
      <c r="F198" s="49">
        <f t="shared" ref="F198" si="149">D198-E198</f>
        <v>488.21593696692207</v>
      </c>
      <c r="G198" s="55"/>
      <c r="H198" s="49">
        <f t="shared" ref="H198" si="150">F198-G198</f>
        <v>488.21593696692207</v>
      </c>
      <c r="I198" s="55"/>
      <c r="J198" s="49">
        <f t="shared" ref="J198:J200" si="151">H198-I198</f>
        <v>488.21593696692207</v>
      </c>
      <c r="K198" s="55"/>
      <c r="L198" s="49">
        <f t="shared" ref="L198:L200" si="152">J198-K198</f>
        <v>488.21593696692207</v>
      </c>
      <c r="M198" s="55"/>
      <c r="N198" s="49">
        <f t="shared" ref="N198:N200" si="153">L198-M198</f>
        <v>488.21593696692207</v>
      </c>
      <c r="O198" s="23">
        <v>0.38</v>
      </c>
      <c r="P198" s="17">
        <v>133</v>
      </c>
      <c r="Q198" s="8">
        <f t="shared" si="127"/>
        <v>78.784063033077956</v>
      </c>
      <c r="R198" s="1"/>
      <c r="AF198" s="1"/>
      <c r="AG198" s="1"/>
    </row>
    <row r="199" spans="1:33">
      <c r="A199" s="27" t="s">
        <v>349</v>
      </c>
      <c r="B199" s="54">
        <f>1000*0.9</f>
        <v>900</v>
      </c>
      <c r="C199" s="54">
        <f t="shared" si="133"/>
        <v>260.63900552296462</v>
      </c>
      <c r="D199" s="54">
        <f>B199-C199</f>
        <v>639.36099447703532</v>
      </c>
      <c r="E199" s="49"/>
      <c r="F199" s="49">
        <f t="shared" ref="F199:F200" si="154">D199-E199</f>
        <v>639.36099447703532</v>
      </c>
      <c r="G199" s="55"/>
      <c r="H199" s="49">
        <f t="shared" ref="H199:H200" si="155">F199-G199</f>
        <v>639.36099447703532</v>
      </c>
      <c r="I199" s="55"/>
      <c r="J199" s="49">
        <f t="shared" si="151"/>
        <v>639.36099447703532</v>
      </c>
      <c r="K199" s="55"/>
      <c r="L199" s="49">
        <f t="shared" si="152"/>
        <v>639.36099447703532</v>
      </c>
      <c r="M199" s="55"/>
      <c r="N199" s="49">
        <f t="shared" si="153"/>
        <v>639.36099447703532</v>
      </c>
      <c r="O199" s="23">
        <v>0.38</v>
      </c>
      <c r="P199" s="17">
        <v>440</v>
      </c>
      <c r="Q199" s="8">
        <f t="shared" si="127"/>
        <v>260.63900552296462</v>
      </c>
      <c r="R199" s="1"/>
      <c r="AF199" s="1"/>
      <c r="AG199" s="1"/>
    </row>
    <row r="200" spans="1:33">
      <c r="A200" s="27" t="s">
        <v>47</v>
      </c>
      <c r="B200" s="54">
        <f>400*0.9</f>
        <v>360</v>
      </c>
      <c r="C200" s="54">
        <f t="shared" si="133"/>
        <v>113.73338422820277</v>
      </c>
      <c r="D200" s="54">
        <f>B200-C200</f>
        <v>246.26661577179723</v>
      </c>
      <c r="E200" s="49"/>
      <c r="F200" s="49">
        <f t="shared" si="154"/>
        <v>246.26661577179723</v>
      </c>
      <c r="G200" s="55"/>
      <c r="H200" s="49">
        <f t="shared" si="155"/>
        <v>246.26661577179723</v>
      </c>
      <c r="I200" s="55"/>
      <c r="J200" s="49">
        <f t="shared" si="151"/>
        <v>246.26661577179723</v>
      </c>
      <c r="K200" s="55"/>
      <c r="L200" s="49">
        <f t="shared" si="152"/>
        <v>246.26661577179723</v>
      </c>
      <c r="M200" s="55"/>
      <c r="N200" s="49">
        <f t="shared" si="153"/>
        <v>246.26661577179723</v>
      </c>
      <c r="O200" s="23">
        <v>0.38</v>
      </c>
      <c r="P200" s="17">
        <v>192</v>
      </c>
      <c r="Q200" s="8">
        <f t="shared" si="127"/>
        <v>113.73338422820277</v>
      </c>
      <c r="R200" s="1"/>
      <c r="AF200" s="1"/>
      <c r="AG200" s="1"/>
    </row>
    <row r="201" spans="1:33">
      <c r="A201" s="35" t="s">
        <v>432</v>
      </c>
      <c r="B201" s="54"/>
      <c r="C201" s="54" t="s">
        <v>468</v>
      </c>
      <c r="D201" s="54" t="s">
        <v>468</v>
      </c>
      <c r="E201" s="49"/>
      <c r="F201" s="49"/>
      <c r="G201" s="55"/>
      <c r="H201" s="49"/>
      <c r="I201" s="55"/>
      <c r="J201" s="49"/>
      <c r="K201" s="55"/>
      <c r="L201" s="49"/>
      <c r="M201" s="55"/>
      <c r="N201" s="49"/>
      <c r="O201" s="23">
        <v>0.38</v>
      </c>
      <c r="P201" s="17"/>
      <c r="Q201" s="8">
        <f t="shared" si="127"/>
        <v>0</v>
      </c>
      <c r="R201" s="1"/>
      <c r="AF201" s="1"/>
      <c r="AG201" s="1"/>
    </row>
    <row r="202" spans="1:33">
      <c r="A202" s="34" t="s">
        <v>474</v>
      </c>
      <c r="B202" s="61">
        <f>1260*0.9</f>
        <v>1134</v>
      </c>
      <c r="C202" s="61">
        <f t="shared" si="133"/>
        <v>0</v>
      </c>
      <c r="D202" s="61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29">
        <v>6</v>
      </c>
      <c r="P202" s="17">
        <v>0</v>
      </c>
      <c r="Q202" s="8">
        <f t="shared" si="127"/>
        <v>0</v>
      </c>
      <c r="R202" s="1"/>
      <c r="AF202" s="1"/>
      <c r="AG202" s="1"/>
    </row>
    <row r="203" spans="1:33">
      <c r="A203" s="34" t="s">
        <v>475</v>
      </c>
      <c r="B203" s="61"/>
      <c r="C203" s="61">
        <f t="shared" si="133"/>
        <v>0</v>
      </c>
      <c r="D203" s="61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29">
        <v>6</v>
      </c>
      <c r="P203" s="17">
        <v>0</v>
      </c>
      <c r="Q203" s="8">
        <f t="shared" si="127"/>
        <v>0</v>
      </c>
      <c r="R203" s="1"/>
      <c r="AF203" s="1"/>
      <c r="AG203" s="1"/>
    </row>
    <row r="204" spans="1:33">
      <c r="A204" s="43" t="s">
        <v>48</v>
      </c>
      <c r="B204" s="47">
        <v>4414</v>
      </c>
      <c r="C204" s="47">
        <v>932</v>
      </c>
      <c r="D204" s="47">
        <f t="shared" ref="D204:D209" si="156">B204-C204</f>
        <v>3482</v>
      </c>
      <c r="E204" s="48">
        <f>SUM(E205:E214)</f>
        <v>500</v>
      </c>
      <c r="F204" s="48">
        <f>D204-E204</f>
        <v>2982</v>
      </c>
      <c r="G204" s="48">
        <f>SUM(G205:G214)</f>
        <v>0</v>
      </c>
      <c r="H204" s="48">
        <f>F204-G204</f>
        <v>2982</v>
      </c>
      <c r="I204" s="48">
        <f>SUM(I205:I214)</f>
        <v>0</v>
      </c>
      <c r="J204" s="48">
        <f>H204-I204</f>
        <v>2982</v>
      </c>
      <c r="K204" s="48">
        <f>SUM(K205:K214)</f>
        <v>0</v>
      </c>
      <c r="L204" s="48">
        <f>J204-K204</f>
        <v>2982</v>
      </c>
      <c r="M204" s="48">
        <f>SUM(M205:M214)</f>
        <v>0</v>
      </c>
      <c r="N204" s="48">
        <f>L204-M204</f>
        <v>2982</v>
      </c>
      <c r="O204" s="30">
        <v>6</v>
      </c>
      <c r="P204" s="17">
        <v>1128</v>
      </c>
      <c r="Q204" s="8">
        <f t="shared" si="127"/>
        <v>668.18363234069113</v>
      </c>
      <c r="R204" s="1"/>
      <c r="AF204" s="1"/>
      <c r="AG204" s="1"/>
    </row>
    <row r="205" spans="1:33">
      <c r="A205" s="27" t="s">
        <v>198</v>
      </c>
      <c r="B205" s="54">
        <f>630*0.9</f>
        <v>567</v>
      </c>
      <c r="C205" s="54">
        <f t="shared" si="133"/>
        <v>9.477782019016896</v>
      </c>
      <c r="D205" s="54">
        <f t="shared" si="156"/>
        <v>557.5222179809831</v>
      </c>
      <c r="E205" s="49"/>
      <c r="F205" s="49">
        <f t="shared" ref="F205:F209" si="157">D205-E205</f>
        <v>557.5222179809831</v>
      </c>
      <c r="G205" s="49"/>
      <c r="H205" s="49">
        <f t="shared" ref="H205:H209" si="158">F205-G205</f>
        <v>557.5222179809831</v>
      </c>
      <c r="I205" s="49"/>
      <c r="J205" s="49">
        <f t="shared" ref="J205:J209" si="159">H205-I205</f>
        <v>557.5222179809831</v>
      </c>
      <c r="K205" s="49"/>
      <c r="L205" s="49">
        <f t="shared" ref="L205:L209" si="160">J205-K205</f>
        <v>557.5222179809831</v>
      </c>
      <c r="M205" s="49"/>
      <c r="N205" s="49">
        <f t="shared" ref="N205:N209" si="161">L205-M205</f>
        <v>557.5222179809831</v>
      </c>
      <c r="O205" s="23">
        <v>0.38</v>
      </c>
      <c r="P205" s="17">
        <v>16</v>
      </c>
      <c r="Q205" s="8">
        <f t="shared" si="127"/>
        <v>9.477782019016896</v>
      </c>
      <c r="R205" s="11"/>
      <c r="AF205" s="1"/>
      <c r="AG205" s="1"/>
    </row>
    <row r="206" spans="1:33">
      <c r="A206" s="27" t="s">
        <v>199</v>
      </c>
      <c r="B206" s="54">
        <f>1000*0.9</f>
        <v>900</v>
      </c>
      <c r="C206" s="54">
        <f t="shared" si="133"/>
        <v>164.67646258041859</v>
      </c>
      <c r="D206" s="54">
        <f t="shared" si="156"/>
        <v>735.32353741958138</v>
      </c>
      <c r="E206" s="49"/>
      <c r="F206" s="49">
        <f t="shared" si="157"/>
        <v>735.32353741958138</v>
      </c>
      <c r="G206" s="49"/>
      <c r="H206" s="49">
        <f t="shared" si="158"/>
        <v>735.32353741958138</v>
      </c>
      <c r="I206" s="49"/>
      <c r="J206" s="49">
        <f t="shared" si="159"/>
        <v>735.32353741958138</v>
      </c>
      <c r="K206" s="49"/>
      <c r="L206" s="49">
        <f t="shared" si="160"/>
        <v>735.32353741958138</v>
      </c>
      <c r="M206" s="49"/>
      <c r="N206" s="49">
        <f t="shared" si="161"/>
        <v>735.32353741958138</v>
      </c>
      <c r="O206" s="23">
        <v>0.38</v>
      </c>
      <c r="P206" s="17">
        <v>278</v>
      </c>
      <c r="Q206" s="8">
        <f t="shared" si="127"/>
        <v>164.67646258041859</v>
      </c>
      <c r="R206" s="11"/>
      <c r="AF206" s="1"/>
      <c r="AG206" s="1"/>
    </row>
    <row r="207" spans="1:33">
      <c r="A207" s="27" t="s">
        <v>49</v>
      </c>
      <c r="B207" s="54">
        <f>160*0.9</f>
        <v>144</v>
      </c>
      <c r="C207" s="54">
        <f t="shared" si="133"/>
        <v>53.312523856970046</v>
      </c>
      <c r="D207" s="54">
        <f t="shared" si="156"/>
        <v>90.687476143029954</v>
      </c>
      <c r="E207" s="49"/>
      <c r="F207" s="49">
        <f t="shared" si="157"/>
        <v>90.687476143029954</v>
      </c>
      <c r="G207" s="49"/>
      <c r="H207" s="49">
        <f t="shared" si="158"/>
        <v>90.687476143029954</v>
      </c>
      <c r="I207" s="49"/>
      <c r="J207" s="49">
        <f t="shared" si="159"/>
        <v>90.687476143029954</v>
      </c>
      <c r="K207" s="49"/>
      <c r="L207" s="49">
        <f t="shared" si="160"/>
        <v>90.687476143029954</v>
      </c>
      <c r="M207" s="49"/>
      <c r="N207" s="49">
        <f t="shared" si="161"/>
        <v>90.687476143029954</v>
      </c>
      <c r="O207" s="23">
        <v>0.38</v>
      </c>
      <c r="P207" s="17">
        <v>90</v>
      </c>
      <c r="Q207" s="8">
        <f t="shared" si="127"/>
        <v>53.312523856970046</v>
      </c>
      <c r="R207" s="1"/>
      <c r="AF207" s="1"/>
      <c r="AG207" s="1"/>
    </row>
    <row r="208" spans="1:33">
      <c r="A208" s="27" t="s">
        <v>200</v>
      </c>
      <c r="B208" s="54">
        <f t="shared" ref="B208:B209" si="162">400*0.9</f>
        <v>360</v>
      </c>
      <c r="C208" s="54">
        <f t="shared" si="133"/>
        <v>137.42783927574499</v>
      </c>
      <c r="D208" s="54">
        <f t="shared" si="156"/>
        <v>222.57216072425501</v>
      </c>
      <c r="E208" s="49"/>
      <c r="F208" s="49">
        <f t="shared" si="157"/>
        <v>222.57216072425501</v>
      </c>
      <c r="G208" s="49"/>
      <c r="H208" s="49">
        <f t="shared" si="158"/>
        <v>222.57216072425501</v>
      </c>
      <c r="I208" s="49"/>
      <c r="J208" s="49">
        <f t="shared" si="159"/>
        <v>222.57216072425501</v>
      </c>
      <c r="K208" s="49"/>
      <c r="L208" s="49">
        <f t="shared" si="160"/>
        <v>222.57216072425501</v>
      </c>
      <c r="M208" s="49"/>
      <c r="N208" s="49">
        <f t="shared" si="161"/>
        <v>222.57216072425501</v>
      </c>
      <c r="O208" s="23">
        <v>0.38</v>
      </c>
      <c r="P208" s="17">
        <v>232</v>
      </c>
      <c r="Q208" s="8">
        <f t="shared" si="127"/>
        <v>137.42783927574499</v>
      </c>
      <c r="R208" s="1"/>
      <c r="AF208" s="1"/>
      <c r="AG208" s="1"/>
    </row>
    <row r="209" spans="1:33">
      <c r="A209" s="27" t="s">
        <v>201</v>
      </c>
      <c r="B209" s="54">
        <f t="shared" si="162"/>
        <v>360</v>
      </c>
      <c r="C209" s="54">
        <f t="shared" si="133"/>
        <v>50.943078352215814</v>
      </c>
      <c r="D209" s="54">
        <f t="shared" si="156"/>
        <v>309.05692164778418</v>
      </c>
      <c r="E209" s="49"/>
      <c r="F209" s="49">
        <f t="shared" si="157"/>
        <v>309.05692164778418</v>
      </c>
      <c r="G209" s="49"/>
      <c r="H209" s="49">
        <f t="shared" si="158"/>
        <v>309.05692164778418</v>
      </c>
      <c r="I209" s="49"/>
      <c r="J209" s="49">
        <f t="shared" si="159"/>
        <v>309.05692164778418</v>
      </c>
      <c r="K209" s="49"/>
      <c r="L209" s="49">
        <f t="shared" si="160"/>
        <v>309.05692164778418</v>
      </c>
      <c r="M209" s="49"/>
      <c r="N209" s="49">
        <f t="shared" si="161"/>
        <v>309.05692164778418</v>
      </c>
      <c r="O209" s="23">
        <v>0.38</v>
      </c>
      <c r="P209" s="17">
        <v>86</v>
      </c>
      <c r="Q209" s="8">
        <f t="shared" si="127"/>
        <v>50.943078352215814</v>
      </c>
      <c r="R209" s="1"/>
      <c r="AF209" s="1"/>
      <c r="AG209" s="1"/>
    </row>
    <row r="210" spans="1:33">
      <c r="A210" s="27" t="s">
        <v>433</v>
      </c>
      <c r="B210" s="54"/>
      <c r="C210" s="54" t="s">
        <v>468</v>
      </c>
      <c r="D210" s="54" t="s">
        <v>468</v>
      </c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23">
        <v>0.38</v>
      </c>
      <c r="P210" s="17">
        <v>0</v>
      </c>
      <c r="Q210" s="8">
        <f t="shared" si="127"/>
        <v>0</v>
      </c>
      <c r="R210" s="1"/>
      <c r="AF210" s="1"/>
      <c r="AG210" s="1"/>
    </row>
    <row r="211" spans="1:33">
      <c r="A211" s="27" t="s">
        <v>387</v>
      </c>
      <c r="B211" s="54">
        <f>630*0.9</f>
        <v>567</v>
      </c>
      <c r="C211" s="54" t="s">
        <v>468</v>
      </c>
      <c r="D211" s="54" t="s">
        <v>468</v>
      </c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23">
        <v>0.38</v>
      </c>
      <c r="P211" s="17">
        <v>0</v>
      </c>
      <c r="Q211" s="8">
        <f t="shared" si="127"/>
        <v>0</v>
      </c>
      <c r="R211" s="1"/>
      <c r="AF211" s="1"/>
      <c r="AG211" s="1"/>
    </row>
    <row r="212" spans="1:33">
      <c r="A212" s="35" t="s">
        <v>388</v>
      </c>
      <c r="B212" s="54">
        <f>630*0.9</f>
        <v>567</v>
      </c>
      <c r="C212" s="54" t="s">
        <v>468</v>
      </c>
      <c r="D212" s="54" t="s">
        <v>468</v>
      </c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23">
        <v>0.38</v>
      </c>
      <c r="P212" s="17">
        <v>0</v>
      </c>
      <c r="Q212" s="8">
        <f t="shared" si="127"/>
        <v>0</v>
      </c>
      <c r="R212" s="1"/>
      <c r="AF212" s="1"/>
      <c r="AG212" s="1"/>
    </row>
    <row r="213" spans="1:33">
      <c r="A213" s="34" t="s">
        <v>466</v>
      </c>
      <c r="B213" s="61"/>
      <c r="C213" s="61">
        <f t="shared" si="133"/>
        <v>0</v>
      </c>
      <c r="D213" s="61"/>
      <c r="E213" s="58">
        <v>500</v>
      </c>
      <c r="F213" s="58"/>
      <c r="G213" s="58"/>
      <c r="H213" s="58"/>
      <c r="I213" s="58"/>
      <c r="J213" s="58"/>
      <c r="K213" s="58"/>
      <c r="L213" s="58"/>
      <c r="M213" s="58"/>
      <c r="N213" s="58"/>
      <c r="O213" s="29">
        <v>6</v>
      </c>
      <c r="P213" s="17">
        <v>0</v>
      </c>
      <c r="Q213" s="8">
        <f t="shared" si="127"/>
        <v>0</v>
      </c>
      <c r="R213" s="1"/>
      <c r="AF213" s="1"/>
      <c r="AG213" s="1"/>
    </row>
    <row r="214" spans="1:33">
      <c r="A214" s="34" t="s">
        <v>476</v>
      </c>
      <c r="B214" s="61">
        <f>1260*0.9</f>
        <v>1134</v>
      </c>
      <c r="C214" s="61">
        <f t="shared" si="133"/>
        <v>0</v>
      </c>
      <c r="D214" s="61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29">
        <v>6</v>
      </c>
      <c r="P214" s="17">
        <v>0</v>
      </c>
      <c r="Q214" s="8">
        <f t="shared" si="127"/>
        <v>0</v>
      </c>
      <c r="R214" s="1"/>
      <c r="AF214" s="1"/>
      <c r="AG214" s="1"/>
    </row>
    <row r="215" spans="1:33">
      <c r="A215" s="43" t="s">
        <v>50</v>
      </c>
      <c r="B215" s="47">
        <v>2599</v>
      </c>
      <c r="C215" s="47">
        <v>147</v>
      </c>
      <c r="D215" s="47">
        <f t="shared" ref="D215:D236" si="163">B215-C215</f>
        <v>2452</v>
      </c>
      <c r="E215" s="48">
        <f>SUM(E216)</f>
        <v>0</v>
      </c>
      <c r="F215" s="48">
        <f>D215-E215</f>
        <v>2452</v>
      </c>
      <c r="G215" s="48">
        <f>SUM(G216)</f>
        <v>0</v>
      </c>
      <c r="H215" s="48">
        <f>F215-G215</f>
        <v>2452</v>
      </c>
      <c r="I215" s="48">
        <f>SUM(I216)</f>
        <v>0</v>
      </c>
      <c r="J215" s="48">
        <f>H215-I215</f>
        <v>2452</v>
      </c>
      <c r="K215" s="48">
        <f>SUM(K216)</f>
        <v>0</v>
      </c>
      <c r="L215" s="48">
        <f>J215-K215</f>
        <v>2452</v>
      </c>
      <c r="M215" s="48">
        <f>SUM(M216)</f>
        <v>0</v>
      </c>
      <c r="N215" s="48">
        <f>L215-M215</f>
        <v>2452</v>
      </c>
      <c r="O215" s="30">
        <v>6</v>
      </c>
      <c r="P215" s="17">
        <v>128</v>
      </c>
      <c r="Q215" s="8">
        <f t="shared" si="127"/>
        <v>75.822256152135168</v>
      </c>
      <c r="R215" s="1"/>
      <c r="AF215" s="1"/>
      <c r="AG215" s="1"/>
    </row>
    <row r="216" spans="1:33">
      <c r="A216" s="35" t="s">
        <v>389</v>
      </c>
      <c r="B216" s="54">
        <f>400*0.9</f>
        <v>360</v>
      </c>
      <c r="C216" s="54" t="s">
        <v>468</v>
      </c>
      <c r="D216" s="54" t="s">
        <v>468</v>
      </c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23">
        <v>0.38</v>
      </c>
      <c r="P216" s="17">
        <v>0</v>
      </c>
      <c r="Q216" s="8">
        <f t="shared" si="127"/>
        <v>0</v>
      </c>
      <c r="R216" s="1"/>
      <c r="AF216" s="1"/>
      <c r="AG216" s="1"/>
    </row>
    <row r="217" spans="1:33">
      <c r="A217" s="43" t="s">
        <v>100</v>
      </c>
      <c r="B217" s="47">
        <v>3237</v>
      </c>
      <c r="C217" s="47">
        <v>2580</v>
      </c>
      <c r="D217" s="47">
        <f t="shared" si="163"/>
        <v>657</v>
      </c>
      <c r="E217" s="48">
        <f>SUM(E218:E228)</f>
        <v>175</v>
      </c>
      <c r="F217" s="48">
        <f>D217-E217</f>
        <v>482</v>
      </c>
      <c r="G217" s="48">
        <f>SUM(G218:G228)</f>
        <v>0</v>
      </c>
      <c r="H217" s="48">
        <f>F217-G217</f>
        <v>482</v>
      </c>
      <c r="I217" s="48">
        <f>SUM(I218:I228)</f>
        <v>25</v>
      </c>
      <c r="J217" s="48">
        <f>H217-I217</f>
        <v>457</v>
      </c>
      <c r="K217" s="48">
        <f>SUM(K218:K228)</f>
        <v>30</v>
      </c>
      <c r="L217" s="48">
        <f>J217-K217</f>
        <v>427</v>
      </c>
      <c r="M217" s="48">
        <f>SUM(M218:M228)</f>
        <v>70</v>
      </c>
      <c r="N217" s="48">
        <f>L217-M217</f>
        <v>357</v>
      </c>
      <c r="O217" s="30">
        <v>6</v>
      </c>
      <c r="P217" s="17">
        <v>2590</v>
      </c>
      <c r="Q217" s="8">
        <f t="shared" si="127"/>
        <v>1534.2159643283601</v>
      </c>
      <c r="R217" s="1"/>
      <c r="AF217" s="1"/>
      <c r="AG217" s="1"/>
    </row>
    <row r="218" spans="1:33">
      <c r="A218" s="71" t="s">
        <v>51</v>
      </c>
      <c r="B218" s="54">
        <f>400*0.9</f>
        <v>360</v>
      </c>
      <c r="C218" s="54">
        <f t="shared" si="133"/>
        <v>130.91186413767088</v>
      </c>
      <c r="D218" s="54">
        <f t="shared" si="163"/>
        <v>229.08813586232912</v>
      </c>
      <c r="E218" s="49"/>
      <c r="F218" s="49">
        <f t="shared" ref="F218:F225" si="164">D218-E218</f>
        <v>229.08813586232912</v>
      </c>
      <c r="G218" s="49"/>
      <c r="H218" s="49">
        <f t="shared" ref="H218:H225" si="165">F218-G218</f>
        <v>229.08813586232912</v>
      </c>
      <c r="I218" s="49"/>
      <c r="J218" s="49">
        <f t="shared" ref="J218:J221" si="166">H218-I218</f>
        <v>229.08813586232912</v>
      </c>
      <c r="K218" s="49"/>
      <c r="L218" s="49">
        <f t="shared" ref="L218:L221" si="167">J218-K218</f>
        <v>229.08813586232912</v>
      </c>
      <c r="M218" s="49">
        <v>60</v>
      </c>
      <c r="N218" s="49">
        <f t="shared" ref="N218:N221" si="168">L218-M218</f>
        <v>169.08813586232912</v>
      </c>
      <c r="O218" s="23">
        <v>0.38</v>
      </c>
      <c r="P218" s="17">
        <v>221</v>
      </c>
      <c r="Q218" s="8">
        <f t="shared" si="127"/>
        <v>130.91186413767088</v>
      </c>
      <c r="R218" s="12"/>
      <c r="AF218" s="1"/>
      <c r="AG218" s="1"/>
    </row>
    <row r="219" spans="1:33">
      <c r="A219" s="27" t="s">
        <v>52</v>
      </c>
      <c r="B219" s="54">
        <f>630*0.9</f>
        <v>567</v>
      </c>
      <c r="C219" s="54">
        <f t="shared" si="133"/>
        <v>413.46824057961209</v>
      </c>
      <c r="D219" s="54">
        <f t="shared" si="163"/>
        <v>153.53175942038791</v>
      </c>
      <c r="E219" s="49">
        <v>21</v>
      </c>
      <c r="F219" s="49">
        <f t="shared" si="164"/>
        <v>132.53175942038791</v>
      </c>
      <c r="G219" s="49"/>
      <c r="H219" s="49">
        <f t="shared" si="165"/>
        <v>132.53175942038791</v>
      </c>
      <c r="I219" s="49"/>
      <c r="J219" s="49">
        <f t="shared" si="166"/>
        <v>132.53175942038791</v>
      </c>
      <c r="K219" s="49">
        <v>30</v>
      </c>
      <c r="L219" s="49">
        <f t="shared" si="167"/>
        <v>102.53175942038791</v>
      </c>
      <c r="M219" s="49">
        <v>10</v>
      </c>
      <c r="N219" s="49">
        <f t="shared" si="168"/>
        <v>92.531759420387914</v>
      </c>
      <c r="O219" s="23">
        <v>0.38</v>
      </c>
      <c r="P219" s="17">
        <v>698</v>
      </c>
      <c r="Q219" s="8">
        <f t="shared" si="127"/>
        <v>413.46824057961209</v>
      </c>
      <c r="R219" s="1"/>
      <c r="AF219" s="1"/>
      <c r="AG219" s="1"/>
    </row>
    <row r="220" spans="1:33">
      <c r="A220" s="27" t="s">
        <v>202</v>
      </c>
      <c r="B220" s="54">
        <f t="shared" ref="B220:B221" si="169">630*0.9</f>
        <v>567</v>
      </c>
      <c r="C220" s="54">
        <f t="shared" si="133"/>
        <v>216.80426368501153</v>
      </c>
      <c r="D220" s="54">
        <f t="shared" si="163"/>
        <v>350.19573631498849</v>
      </c>
      <c r="E220" s="49"/>
      <c r="F220" s="49">
        <f t="shared" si="164"/>
        <v>350.19573631498849</v>
      </c>
      <c r="G220" s="49"/>
      <c r="H220" s="49">
        <f t="shared" si="165"/>
        <v>350.19573631498849</v>
      </c>
      <c r="I220" s="49">
        <v>20</v>
      </c>
      <c r="J220" s="49">
        <f t="shared" si="166"/>
        <v>330.19573631498849</v>
      </c>
      <c r="K220" s="49"/>
      <c r="L220" s="49">
        <f t="shared" si="167"/>
        <v>330.19573631498849</v>
      </c>
      <c r="M220" s="49"/>
      <c r="N220" s="49">
        <f t="shared" si="168"/>
        <v>330.19573631498849</v>
      </c>
      <c r="O220" s="23">
        <v>0.38</v>
      </c>
      <c r="P220" s="17">
        <v>366</v>
      </c>
      <c r="Q220" s="8">
        <f t="shared" si="127"/>
        <v>216.80426368501153</v>
      </c>
      <c r="R220" s="1"/>
      <c r="AF220" s="1"/>
      <c r="AG220" s="1"/>
    </row>
    <row r="221" spans="1:33">
      <c r="A221" s="27" t="s">
        <v>203</v>
      </c>
      <c r="B221" s="54">
        <f t="shared" si="169"/>
        <v>567</v>
      </c>
      <c r="C221" s="54">
        <f t="shared" si="133"/>
        <v>190.74036313271506</v>
      </c>
      <c r="D221" s="54">
        <f t="shared" si="163"/>
        <v>376.25963686728494</v>
      </c>
      <c r="E221" s="49">
        <v>25</v>
      </c>
      <c r="F221" s="49">
        <f t="shared" si="164"/>
        <v>351.25963686728494</v>
      </c>
      <c r="G221" s="49"/>
      <c r="H221" s="49">
        <f t="shared" si="165"/>
        <v>351.25963686728494</v>
      </c>
      <c r="I221" s="49"/>
      <c r="J221" s="49">
        <f t="shared" si="166"/>
        <v>351.25963686728494</v>
      </c>
      <c r="K221" s="49"/>
      <c r="L221" s="49">
        <f t="shared" si="167"/>
        <v>351.25963686728494</v>
      </c>
      <c r="M221" s="49"/>
      <c r="N221" s="49">
        <f t="shared" si="168"/>
        <v>351.25963686728494</v>
      </c>
      <c r="O221" s="23">
        <v>0.38</v>
      </c>
      <c r="P221" s="17">
        <v>322</v>
      </c>
      <c r="Q221" s="8">
        <f t="shared" si="127"/>
        <v>190.74036313271506</v>
      </c>
      <c r="R221" s="1"/>
      <c r="AF221" s="1"/>
      <c r="AG221" s="1"/>
    </row>
    <row r="222" spans="1:33">
      <c r="A222" s="27" t="s">
        <v>390</v>
      </c>
      <c r="B222" s="54">
        <f>250*0.9</f>
        <v>225</v>
      </c>
      <c r="C222" s="54" t="s">
        <v>468</v>
      </c>
      <c r="D222" s="54" t="s">
        <v>468</v>
      </c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23">
        <v>0.38</v>
      </c>
      <c r="P222" s="17">
        <v>0</v>
      </c>
      <c r="Q222" s="8">
        <f t="shared" si="127"/>
        <v>0</v>
      </c>
      <c r="R222" s="1"/>
      <c r="AF222" s="1"/>
      <c r="AG222" s="1"/>
    </row>
    <row r="223" spans="1:33">
      <c r="A223" s="27" t="s">
        <v>53</v>
      </c>
      <c r="B223" s="54">
        <f>400*0.9</f>
        <v>360</v>
      </c>
      <c r="C223" s="54">
        <f t="shared" si="133"/>
        <v>274.26331717530144</v>
      </c>
      <c r="D223" s="54">
        <f t="shared" si="163"/>
        <v>85.736682824698562</v>
      </c>
      <c r="E223" s="49"/>
      <c r="F223" s="49">
        <f t="shared" si="164"/>
        <v>85.736682824698562</v>
      </c>
      <c r="G223" s="49"/>
      <c r="H223" s="49">
        <f t="shared" si="165"/>
        <v>85.736682824698562</v>
      </c>
      <c r="I223" s="49"/>
      <c r="J223" s="49">
        <f t="shared" ref="J223:J225" si="170">H223-I223</f>
        <v>85.736682824698562</v>
      </c>
      <c r="K223" s="49"/>
      <c r="L223" s="49">
        <f t="shared" ref="L223:L225" si="171">J223-K223</f>
        <v>85.736682824698562</v>
      </c>
      <c r="M223" s="49"/>
      <c r="N223" s="49">
        <f t="shared" ref="N223:N225" si="172">L223-M223</f>
        <v>85.736682824698562</v>
      </c>
      <c r="O223" s="23">
        <v>0.38</v>
      </c>
      <c r="P223" s="17">
        <v>463</v>
      </c>
      <c r="Q223" s="8">
        <f t="shared" si="127"/>
        <v>274.26331717530144</v>
      </c>
      <c r="R223" s="1"/>
      <c r="AF223" s="1"/>
      <c r="AG223" s="1"/>
    </row>
    <row r="224" spans="1:33">
      <c r="A224" s="27" t="s">
        <v>54</v>
      </c>
      <c r="B224" s="54">
        <f>250*0.9</f>
        <v>225</v>
      </c>
      <c r="C224" s="54">
        <f t="shared" si="133"/>
        <v>135.05839377099076</v>
      </c>
      <c r="D224" s="54">
        <f t="shared" si="163"/>
        <v>89.941606229009238</v>
      </c>
      <c r="E224" s="49"/>
      <c r="F224" s="49">
        <f t="shared" si="164"/>
        <v>89.941606229009238</v>
      </c>
      <c r="G224" s="49"/>
      <c r="H224" s="49">
        <f t="shared" si="165"/>
        <v>89.941606229009238</v>
      </c>
      <c r="I224" s="49"/>
      <c r="J224" s="49">
        <f t="shared" si="170"/>
        <v>89.941606229009238</v>
      </c>
      <c r="K224" s="49"/>
      <c r="L224" s="49">
        <f t="shared" si="171"/>
        <v>89.941606229009238</v>
      </c>
      <c r="M224" s="49"/>
      <c r="N224" s="49">
        <f t="shared" si="172"/>
        <v>89.941606229009238</v>
      </c>
      <c r="O224" s="23">
        <v>0.38</v>
      </c>
      <c r="P224" s="17">
        <v>228</v>
      </c>
      <c r="Q224" s="8">
        <f t="shared" si="127"/>
        <v>135.05839377099076</v>
      </c>
      <c r="R224" s="1"/>
      <c r="AF224" s="1"/>
      <c r="AG224" s="1"/>
    </row>
    <row r="225" spans="1:33">
      <c r="A225" s="27" t="s">
        <v>55</v>
      </c>
      <c r="B225" s="54">
        <f>400*0.9</f>
        <v>360</v>
      </c>
      <c r="C225" s="54">
        <f t="shared" si="133"/>
        <v>314.54389075612323</v>
      </c>
      <c r="D225" s="54">
        <f t="shared" si="163"/>
        <v>45.456109243876767</v>
      </c>
      <c r="E225" s="49">
        <v>126</v>
      </c>
      <c r="F225" s="49">
        <f t="shared" si="164"/>
        <v>-80.543890756123233</v>
      </c>
      <c r="G225" s="49"/>
      <c r="H225" s="49">
        <f t="shared" si="165"/>
        <v>-80.543890756123233</v>
      </c>
      <c r="I225" s="49"/>
      <c r="J225" s="49">
        <f t="shared" si="170"/>
        <v>-80.543890756123233</v>
      </c>
      <c r="K225" s="49"/>
      <c r="L225" s="49">
        <f t="shared" si="171"/>
        <v>-80.543890756123233</v>
      </c>
      <c r="M225" s="49"/>
      <c r="N225" s="49">
        <f t="shared" si="172"/>
        <v>-80.543890756123233</v>
      </c>
      <c r="O225" s="23">
        <v>0.38</v>
      </c>
      <c r="P225" s="17">
        <v>531</v>
      </c>
      <c r="Q225" s="8">
        <f t="shared" si="127"/>
        <v>314.54389075612323</v>
      </c>
      <c r="R225" s="1"/>
      <c r="AF225" s="1"/>
      <c r="AG225" s="1"/>
    </row>
    <row r="226" spans="1:33">
      <c r="A226" s="27" t="s">
        <v>391</v>
      </c>
      <c r="B226" s="56">
        <f>250*0.9</f>
        <v>225</v>
      </c>
      <c r="C226" s="54" t="s">
        <v>468</v>
      </c>
      <c r="D226" s="54" t="s">
        <v>468</v>
      </c>
      <c r="E226" s="55"/>
      <c r="F226" s="49"/>
      <c r="G226" s="49"/>
      <c r="H226" s="49"/>
      <c r="I226" s="49"/>
      <c r="J226" s="49"/>
      <c r="K226" s="49"/>
      <c r="L226" s="49"/>
      <c r="M226" s="49"/>
      <c r="N226" s="49"/>
      <c r="O226" s="23">
        <v>0.38</v>
      </c>
      <c r="P226" s="17">
        <v>0</v>
      </c>
      <c r="Q226" s="8">
        <f t="shared" si="127"/>
        <v>0</v>
      </c>
      <c r="R226" s="1"/>
      <c r="AF226" s="1"/>
      <c r="AG226" s="1"/>
    </row>
    <row r="227" spans="1:33">
      <c r="A227" s="27" t="s">
        <v>204</v>
      </c>
      <c r="B227" s="54">
        <f t="shared" ref="B227:B228" si="173">630*0.9</f>
        <v>567</v>
      </c>
      <c r="C227" s="54">
        <f t="shared" si="133"/>
        <v>68.121558261683944</v>
      </c>
      <c r="D227" s="54">
        <f t="shared" si="163"/>
        <v>498.87844173831604</v>
      </c>
      <c r="E227" s="55">
        <v>3</v>
      </c>
      <c r="F227" s="49">
        <f>D227-E227</f>
        <v>495.87844173831604</v>
      </c>
      <c r="G227" s="49"/>
      <c r="H227" s="49">
        <f>F227-G227</f>
        <v>495.87844173831604</v>
      </c>
      <c r="I227" s="49">
        <v>5</v>
      </c>
      <c r="J227" s="49">
        <f>H227-I227</f>
        <v>490.87844173831604</v>
      </c>
      <c r="K227" s="49"/>
      <c r="L227" s="49">
        <f>J227-K227</f>
        <v>490.87844173831604</v>
      </c>
      <c r="M227" s="49"/>
      <c r="N227" s="49">
        <f>L227-M227</f>
        <v>490.87844173831604</v>
      </c>
      <c r="O227" s="23">
        <v>0.38</v>
      </c>
      <c r="P227" s="17">
        <v>115</v>
      </c>
      <c r="Q227" s="8">
        <f t="shared" si="127"/>
        <v>68.121558261683944</v>
      </c>
      <c r="R227" s="1"/>
      <c r="AF227" s="1"/>
      <c r="AG227" s="1"/>
    </row>
    <row r="228" spans="1:33">
      <c r="A228" s="27" t="s">
        <v>205</v>
      </c>
      <c r="B228" s="54">
        <f t="shared" si="173"/>
        <v>567</v>
      </c>
      <c r="C228" s="54">
        <f t="shared" si="133"/>
        <v>108.40213184250577</v>
      </c>
      <c r="D228" s="54">
        <f t="shared" si="163"/>
        <v>458.59786815749425</v>
      </c>
      <c r="E228" s="55"/>
      <c r="F228" s="49">
        <f>D228-E228</f>
        <v>458.59786815749425</v>
      </c>
      <c r="G228" s="49"/>
      <c r="H228" s="49">
        <f>F228-G228</f>
        <v>458.59786815749425</v>
      </c>
      <c r="I228" s="49"/>
      <c r="J228" s="49">
        <f>H228-I228</f>
        <v>458.59786815749425</v>
      </c>
      <c r="K228" s="49"/>
      <c r="L228" s="49">
        <f>J228-K228</f>
        <v>458.59786815749425</v>
      </c>
      <c r="M228" s="49"/>
      <c r="N228" s="49">
        <f>L228-M228</f>
        <v>458.59786815749425</v>
      </c>
      <c r="O228" s="23">
        <v>0.38</v>
      </c>
      <c r="P228" s="17">
        <v>183</v>
      </c>
      <c r="Q228" s="8">
        <f t="shared" si="127"/>
        <v>108.40213184250577</v>
      </c>
      <c r="R228" s="1"/>
      <c r="AF228" s="1"/>
      <c r="AG228" s="1"/>
    </row>
    <row r="229" spans="1:33">
      <c r="A229" s="42" t="s">
        <v>101</v>
      </c>
      <c r="B229" s="47">
        <v>3237</v>
      </c>
      <c r="C229" s="47">
        <v>1462</v>
      </c>
      <c r="D229" s="47">
        <f t="shared" si="163"/>
        <v>1775</v>
      </c>
      <c r="E229" s="48">
        <f>SUM(E230:E237)</f>
        <v>552</v>
      </c>
      <c r="F229" s="48">
        <f>D229-E229</f>
        <v>1223</v>
      </c>
      <c r="G229" s="48">
        <f>SUM(G230:G237)</f>
        <v>0</v>
      </c>
      <c r="H229" s="48">
        <f>F229-G229</f>
        <v>1223</v>
      </c>
      <c r="I229" s="48">
        <f>SUM(I230:I237)</f>
        <v>15</v>
      </c>
      <c r="J229" s="48">
        <f>H229-I229</f>
        <v>1208</v>
      </c>
      <c r="K229" s="48">
        <f>SUM(K230:K237)</f>
        <v>0</v>
      </c>
      <c r="L229" s="48">
        <f>J229-K229</f>
        <v>1208</v>
      </c>
      <c r="M229" s="48">
        <f>SUM(M230:M237)</f>
        <v>5</v>
      </c>
      <c r="N229" s="48">
        <f>L229-M229</f>
        <v>1203</v>
      </c>
      <c r="O229" s="30">
        <v>6</v>
      </c>
      <c r="P229" s="17">
        <v>1520</v>
      </c>
      <c r="Q229" s="8">
        <f t="shared" si="127"/>
        <v>900.38929180660512</v>
      </c>
      <c r="R229" s="1"/>
      <c r="AF229" s="1"/>
      <c r="AG229" s="1"/>
    </row>
    <row r="230" spans="1:33">
      <c r="A230" s="27" t="s">
        <v>56</v>
      </c>
      <c r="B230" s="54">
        <f>630*0.9</f>
        <v>567</v>
      </c>
      <c r="C230" s="54">
        <f t="shared" si="133"/>
        <v>248.79177799919353</v>
      </c>
      <c r="D230" s="54">
        <f t="shared" si="163"/>
        <v>318.20822200080647</v>
      </c>
      <c r="E230" s="49"/>
      <c r="F230" s="49">
        <f t="shared" ref="F230" si="174">D230-E230</f>
        <v>318.20822200080647</v>
      </c>
      <c r="G230" s="49"/>
      <c r="H230" s="49">
        <f t="shared" ref="H230" si="175">F230-G230</f>
        <v>318.20822200080647</v>
      </c>
      <c r="I230" s="49">
        <v>15</v>
      </c>
      <c r="J230" s="49">
        <f t="shared" ref="J230:J236" si="176">H230-I230</f>
        <v>303.20822200080647</v>
      </c>
      <c r="K230" s="49"/>
      <c r="L230" s="49">
        <f t="shared" ref="L230:L236" si="177">J230-K230</f>
        <v>303.20822200080647</v>
      </c>
      <c r="M230" s="49"/>
      <c r="N230" s="49">
        <f t="shared" ref="N230:N236" si="178">L230-M230</f>
        <v>303.20822200080647</v>
      </c>
      <c r="O230" s="23">
        <v>0.38</v>
      </c>
      <c r="P230" s="17">
        <v>420</v>
      </c>
      <c r="Q230" s="8">
        <f t="shared" si="127"/>
        <v>248.79177799919353</v>
      </c>
      <c r="R230" s="1"/>
      <c r="AF230" s="1"/>
      <c r="AG230" s="1"/>
    </row>
    <row r="231" spans="1:33">
      <c r="A231" s="27" t="s">
        <v>206</v>
      </c>
      <c r="B231" s="54">
        <f t="shared" ref="B231:B234" si="179">630*0.9</f>
        <v>567</v>
      </c>
      <c r="C231" s="54">
        <f t="shared" si="133"/>
        <v>80.561147161643632</v>
      </c>
      <c r="D231" s="54">
        <f t="shared" si="163"/>
        <v>486.43885283835635</v>
      </c>
      <c r="E231" s="49"/>
      <c r="F231" s="49">
        <f t="shared" ref="F231:F235" si="180">D231-E231</f>
        <v>486.43885283835635</v>
      </c>
      <c r="G231" s="49"/>
      <c r="H231" s="49">
        <f t="shared" ref="H231:H235" si="181">F231-G231</f>
        <v>486.43885283835635</v>
      </c>
      <c r="I231" s="49"/>
      <c r="J231" s="49">
        <f t="shared" si="176"/>
        <v>486.43885283835635</v>
      </c>
      <c r="K231" s="49"/>
      <c r="L231" s="49">
        <f t="shared" si="177"/>
        <v>486.43885283835635</v>
      </c>
      <c r="M231" s="49"/>
      <c r="N231" s="49">
        <f t="shared" si="178"/>
        <v>486.43885283835635</v>
      </c>
      <c r="O231" s="23">
        <v>0.38</v>
      </c>
      <c r="P231" s="17">
        <v>136</v>
      </c>
      <c r="Q231" s="8">
        <f t="shared" si="127"/>
        <v>80.561147161643632</v>
      </c>
      <c r="R231" s="1"/>
      <c r="AF231" s="1"/>
      <c r="AG231" s="1"/>
    </row>
    <row r="232" spans="1:33">
      <c r="A232" s="27" t="s">
        <v>207</v>
      </c>
      <c r="B232" s="54">
        <f t="shared" si="179"/>
        <v>567</v>
      </c>
      <c r="C232" s="54">
        <f t="shared" si="133"/>
        <v>152.82923505664746</v>
      </c>
      <c r="D232" s="54">
        <f t="shared" si="163"/>
        <v>414.17076494335254</v>
      </c>
      <c r="E232" s="49"/>
      <c r="F232" s="49">
        <f t="shared" si="180"/>
        <v>414.17076494335254</v>
      </c>
      <c r="G232" s="49"/>
      <c r="H232" s="49">
        <f t="shared" si="181"/>
        <v>414.17076494335254</v>
      </c>
      <c r="I232" s="49"/>
      <c r="J232" s="49">
        <f t="shared" si="176"/>
        <v>414.17076494335254</v>
      </c>
      <c r="K232" s="49"/>
      <c r="L232" s="49">
        <f t="shared" si="177"/>
        <v>414.17076494335254</v>
      </c>
      <c r="M232" s="49"/>
      <c r="N232" s="49">
        <f t="shared" si="178"/>
        <v>414.17076494335254</v>
      </c>
      <c r="O232" s="23">
        <v>0.38</v>
      </c>
      <c r="P232" s="17">
        <v>258</v>
      </c>
      <c r="Q232" s="8">
        <f t="shared" si="127"/>
        <v>152.82923505664746</v>
      </c>
      <c r="R232" s="1"/>
      <c r="AF232" s="1"/>
      <c r="AG232" s="1"/>
    </row>
    <row r="233" spans="1:33">
      <c r="A233" s="27" t="s">
        <v>208</v>
      </c>
      <c r="B233" s="54">
        <f>400*0.9</f>
        <v>360</v>
      </c>
      <c r="C233" s="54">
        <f t="shared" si="133"/>
        <v>152.82923505664746</v>
      </c>
      <c r="D233" s="54">
        <f t="shared" si="163"/>
        <v>207.17076494335254</v>
      </c>
      <c r="E233" s="49">
        <v>27</v>
      </c>
      <c r="F233" s="49">
        <f t="shared" si="180"/>
        <v>180.17076494335254</v>
      </c>
      <c r="G233" s="49"/>
      <c r="H233" s="49">
        <f t="shared" si="181"/>
        <v>180.17076494335254</v>
      </c>
      <c r="I233" s="49"/>
      <c r="J233" s="49">
        <f t="shared" si="176"/>
        <v>180.17076494335254</v>
      </c>
      <c r="K233" s="49"/>
      <c r="L233" s="49">
        <f t="shared" si="177"/>
        <v>180.17076494335254</v>
      </c>
      <c r="M233" s="49"/>
      <c r="N233" s="49">
        <f t="shared" si="178"/>
        <v>180.17076494335254</v>
      </c>
      <c r="O233" s="23">
        <v>0.38</v>
      </c>
      <c r="P233" s="17">
        <v>258</v>
      </c>
      <c r="Q233" s="8">
        <f t="shared" si="127"/>
        <v>152.82923505664746</v>
      </c>
      <c r="R233" s="1"/>
      <c r="AF233" s="1"/>
      <c r="AG233" s="1"/>
    </row>
    <row r="234" spans="1:33">
      <c r="A234" s="27" t="s">
        <v>209</v>
      </c>
      <c r="B234" s="54">
        <f t="shared" si="179"/>
        <v>567</v>
      </c>
      <c r="C234" s="54">
        <f t="shared" si="133"/>
        <v>174.74660597562402</v>
      </c>
      <c r="D234" s="54">
        <f t="shared" si="163"/>
        <v>392.25339402437601</v>
      </c>
      <c r="E234" s="49"/>
      <c r="F234" s="49">
        <f t="shared" si="180"/>
        <v>392.25339402437601</v>
      </c>
      <c r="G234" s="49"/>
      <c r="H234" s="49">
        <f t="shared" si="181"/>
        <v>392.25339402437601</v>
      </c>
      <c r="I234" s="49"/>
      <c r="J234" s="49">
        <f t="shared" si="176"/>
        <v>392.25339402437601</v>
      </c>
      <c r="K234" s="49"/>
      <c r="L234" s="49">
        <f t="shared" si="177"/>
        <v>392.25339402437601</v>
      </c>
      <c r="M234" s="49">
        <v>5</v>
      </c>
      <c r="N234" s="49">
        <f t="shared" si="178"/>
        <v>387.25339402437601</v>
      </c>
      <c r="O234" s="23">
        <v>0.38</v>
      </c>
      <c r="P234" s="17">
        <v>295</v>
      </c>
      <c r="Q234" s="8">
        <f t="shared" si="127"/>
        <v>174.74660597562402</v>
      </c>
      <c r="R234" s="1"/>
      <c r="AF234" s="1"/>
      <c r="AG234" s="1"/>
    </row>
    <row r="235" spans="1:33">
      <c r="A235" s="27" t="s">
        <v>210</v>
      </c>
      <c r="B235" s="54">
        <f t="shared" ref="B235:B236" si="182">400*0.9</f>
        <v>360</v>
      </c>
      <c r="C235" s="54">
        <f t="shared" si="133"/>
        <v>170.60007634230411</v>
      </c>
      <c r="D235" s="54">
        <f t="shared" si="163"/>
        <v>189.39992365769589</v>
      </c>
      <c r="E235" s="49"/>
      <c r="F235" s="49">
        <f t="shared" si="180"/>
        <v>189.39992365769589</v>
      </c>
      <c r="G235" s="49"/>
      <c r="H235" s="49">
        <f t="shared" si="181"/>
        <v>189.39992365769589</v>
      </c>
      <c r="I235" s="49"/>
      <c r="J235" s="49">
        <f t="shared" si="176"/>
        <v>189.39992365769589</v>
      </c>
      <c r="K235" s="49"/>
      <c r="L235" s="49">
        <f t="shared" si="177"/>
        <v>189.39992365769589</v>
      </c>
      <c r="M235" s="49"/>
      <c r="N235" s="49">
        <f t="shared" si="178"/>
        <v>189.39992365769589</v>
      </c>
      <c r="O235" s="23">
        <v>0.38</v>
      </c>
      <c r="P235" s="17">
        <v>288</v>
      </c>
      <c r="Q235" s="8">
        <f t="shared" si="127"/>
        <v>170.60007634230411</v>
      </c>
      <c r="R235" s="1"/>
      <c r="AF235" s="1"/>
      <c r="AG235" s="1"/>
    </row>
    <row r="236" spans="1:33">
      <c r="A236" s="27" t="s">
        <v>211</v>
      </c>
      <c r="B236" s="54">
        <f t="shared" si="182"/>
        <v>360</v>
      </c>
      <c r="C236" s="54">
        <f t="shared" si="133"/>
        <v>124.98825037578531</v>
      </c>
      <c r="D236" s="54">
        <f t="shared" si="163"/>
        <v>235.0117496242147</v>
      </c>
      <c r="E236" s="49">
        <v>25</v>
      </c>
      <c r="F236" s="49">
        <f t="shared" ref="F236" si="183">D236-E236</f>
        <v>210.0117496242147</v>
      </c>
      <c r="G236" s="49"/>
      <c r="H236" s="49">
        <f t="shared" ref="H236" si="184">F236-G236</f>
        <v>210.0117496242147</v>
      </c>
      <c r="I236" s="49"/>
      <c r="J236" s="49">
        <f t="shared" si="176"/>
        <v>210.0117496242147</v>
      </c>
      <c r="K236" s="49"/>
      <c r="L236" s="49">
        <f t="shared" si="177"/>
        <v>210.0117496242147</v>
      </c>
      <c r="M236" s="49"/>
      <c r="N236" s="49">
        <f t="shared" si="178"/>
        <v>210.0117496242147</v>
      </c>
      <c r="O236" s="23">
        <v>0.38</v>
      </c>
      <c r="P236" s="17">
        <v>211</v>
      </c>
      <c r="Q236" s="8">
        <f t="shared" si="127"/>
        <v>124.98825037578531</v>
      </c>
      <c r="R236" s="1"/>
      <c r="AF236" s="1"/>
      <c r="AG236" s="1"/>
    </row>
    <row r="237" spans="1:33">
      <c r="A237" s="34" t="s">
        <v>460</v>
      </c>
      <c r="B237" s="61">
        <v>567</v>
      </c>
      <c r="C237" s="61"/>
      <c r="D237" s="61">
        <v>567</v>
      </c>
      <c r="E237" s="58">
        <v>500</v>
      </c>
      <c r="F237" s="58"/>
      <c r="G237" s="58"/>
      <c r="H237" s="58"/>
      <c r="I237" s="58"/>
      <c r="J237" s="58"/>
      <c r="K237" s="58"/>
      <c r="L237" s="58"/>
      <c r="M237" s="58"/>
      <c r="N237" s="58"/>
      <c r="O237" s="29">
        <v>6</v>
      </c>
      <c r="P237" s="17">
        <v>0</v>
      </c>
      <c r="Q237" s="8">
        <f t="shared" si="127"/>
        <v>0</v>
      </c>
      <c r="R237" s="1"/>
      <c r="AF237" s="1"/>
      <c r="AG237" s="1"/>
    </row>
    <row r="238" spans="1:33">
      <c r="A238" s="43" t="s">
        <v>102</v>
      </c>
      <c r="B238" s="47">
        <v>3237</v>
      </c>
      <c r="C238" s="47">
        <v>2354</v>
      </c>
      <c r="D238" s="47">
        <f t="shared" ref="D238:D264" si="185">B238-C238</f>
        <v>883</v>
      </c>
      <c r="E238" s="48">
        <f>SUM(E239:E253)</f>
        <v>934.2</v>
      </c>
      <c r="F238" s="48">
        <f>D238-E238</f>
        <v>-51.200000000000045</v>
      </c>
      <c r="G238" s="48">
        <f>SUM(G239:G252)</f>
        <v>30</v>
      </c>
      <c r="H238" s="48">
        <f>F238-G238</f>
        <v>-81.200000000000045</v>
      </c>
      <c r="I238" s="48">
        <f>SUM(I239:I252)</f>
        <v>16</v>
      </c>
      <c r="J238" s="48">
        <f>H238-I238</f>
        <v>-97.200000000000045</v>
      </c>
      <c r="K238" s="48">
        <f>SUM(K239:K252)</f>
        <v>28</v>
      </c>
      <c r="L238" s="48">
        <f>J238-K238</f>
        <v>-125.20000000000005</v>
      </c>
      <c r="M238" s="48">
        <f>SUM(M239:M252)</f>
        <v>0</v>
      </c>
      <c r="N238" s="48">
        <f>L238-M238</f>
        <v>-125.20000000000005</v>
      </c>
      <c r="O238" s="30">
        <v>6</v>
      </c>
      <c r="P238" s="17">
        <v>2482</v>
      </c>
      <c r="Q238" s="8">
        <f t="shared" si="127"/>
        <v>1470.2409356999963</v>
      </c>
      <c r="R238" s="1"/>
      <c r="AF238" s="1"/>
      <c r="AG238" s="1"/>
    </row>
    <row r="239" spans="1:33">
      <c r="A239" s="27" t="s">
        <v>327</v>
      </c>
      <c r="B239" s="54">
        <f>1250*0.9</f>
        <v>1125</v>
      </c>
      <c r="C239" s="54">
        <f t="shared" si="133"/>
        <v>167.63826946136138</v>
      </c>
      <c r="D239" s="54">
        <f t="shared" si="185"/>
        <v>957.36173053863865</v>
      </c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23">
        <v>0.38</v>
      </c>
      <c r="P239" s="17">
        <v>283</v>
      </c>
      <c r="Q239" s="8">
        <f t="shared" si="127"/>
        <v>167.63826946136138</v>
      </c>
      <c r="R239" s="1"/>
      <c r="AF239" s="1"/>
      <c r="AG239" s="1"/>
    </row>
    <row r="240" spans="1:33">
      <c r="A240" s="27" t="s">
        <v>212</v>
      </c>
      <c r="B240" s="54">
        <f t="shared" ref="B240:B241" si="186">630*0.9</f>
        <v>567</v>
      </c>
      <c r="C240" s="54">
        <f t="shared" si="133"/>
        <v>161.12229432328726</v>
      </c>
      <c r="D240" s="54">
        <f t="shared" si="185"/>
        <v>405.87770567671271</v>
      </c>
      <c r="E240" s="49"/>
      <c r="F240" s="49"/>
      <c r="G240" s="49"/>
      <c r="H240" s="49"/>
      <c r="I240" s="49">
        <v>16</v>
      </c>
      <c r="J240" s="49"/>
      <c r="K240" s="49">
        <v>16</v>
      </c>
      <c r="L240" s="49"/>
      <c r="M240" s="49"/>
      <c r="N240" s="49"/>
      <c r="O240" s="23">
        <v>0.38</v>
      </c>
      <c r="P240" s="17">
        <v>272</v>
      </c>
      <c r="Q240" s="8">
        <f t="shared" si="127"/>
        <v>161.12229432328726</v>
      </c>
      <c r="R240" s="1"/>
      <c r="AF240" s="1"/>
      <c r="AG240" s="1"/>
    </row>
    <row r="241" spans="1:33">
      <c r="A241" s="27" t="s">
        <v>213</v>
      </c>
      <c r="B241" s="54">
        <f t="shared" si="186"/>
        <v>567</v>
      </c>
      <c r="C241" s="54">
        <f t="shared" si="133"/>
        <v>140.98200753287634</v>
      </c>
      <c r="D241" s="54">
        <f t="shared" si="185"/>
        <v>426.01799246712369</v>
      </c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23">
        <v>0.38</v>
      </c>
      <c r="P241" s="17">
        <v>238</v>
      </c>
      <c r="Q241" s="8">
        <f t="shared" si="127"/>
        <v>140.98200753287634</v>
      </c>
      <c r="R241" s="1"/>
      <c r="AF241" s="1"/>
      <c r="AG241" s="1"/>
    </row>
    <row r="242" spans="1:33">
      <c r="A242" s="34" t="s">
        <v>493</v>
      </c>
      <c r="B242" s="61">
        <f>2*1000*0.9</f>
        <v>1800</v>
      </c>
      <c r="C242" s="61">
        <v>0</v>
      </c>
      <c r="D242" s="61">
        <f>B242-C242</f>
        <v>1800</v>
      </c>
      <c r="E242" s="58">
        <v>460</v>
      </c>
      <c r="F242" s="58">
        <f>D242-E242</f>
        <v>1340</v>
      </c>
      <c r="G242" s="58"/>
      <c r="H242" s="58"/>
      <c r="I242" s="58"/>
      <c r="J242" s="58"/>
      <c r="K242" s="58"/>
      <c r="L242" s="58"/>
      <c r="M242" s="58"/>
      <c r="N242" s="58"/>
      <c r="O242" s="29">
        <v>6</v>
      </c>
      <c r="P242" s="17">
        <v>0</v>
      </c>
      <c r="Q242" s="8">
        <f t="shared" ref="Q242" si="187">P242*SQRT(3)*0.38*0.9</f>
        <v>0</v>
      </c>
      <c r="R242" s="1"/>
      <c r="AF242" s="1"/>
      <c r="AG242" s="1"/>
    </row>
    <row r="243" spans="1:33">
      <c r="A243" s="27" t="s">
        <v>57</v>
      </c>
      <c r="B243" s="54">
        <f>400*0.9</f>
        <v>360</v>
      </c>
      <c r="C243" s="54">
        <f t="shared" si="133"/>
        <v>233.98274359447964</v>
      </c>
      <c r="D243" s="54">
        <f t="shared" si="185"/>
        <v>126.01725640552036</v>
      </c>
      <c r="E243" s="49"/>
      <c r="F243" s="49">
        <f t="shared" ref="F243" si="188">D243-E243</f>
        <v>126.01725640552036</v>
      </c>
      <c r="G243" s="49"/>
      <c r="H243" s="49">
        <f t="shared" ref="H243" si="189">F243-G243</f>
        <v>126.01725640552036</v>
      </c>
      <c r="I243" s="49"/>
      <c r="J243" s="49">
        <f t="shared" ref="J243:J252" si="190">H243-I243</f>
        <v>126.01725640552036</v>
      </c>
      <c r="K243" s="49"/>
      <c r="L243" s="49">
        <f t="shared" ref="L243:L252" si="191">J243-K243</f>
        <v>126.01725640552036</v>
      </c>
      <c r="M243" s="49"/>
      <c r="N243" s="49">
        <f t="shared" ref="N243:N252" si="192">L243-M243</f>
        <v>126.01725640552036</v>
      </c>
      <c r="O243" s="23">
        <v>0.38</v>
      </c>
      <c r="P243" s="17">
        <v>395</v>
      </c>
      <c r="Q243" s="8">
        <f t="shared" si="127"/>
        <v>233.98274359447964</v>
      </c>
      <c r="R243" s="1"/>
      <c r="AF243" s="1"/>
      <c r="AG243" s="1"/>
    </row>
    <row r="244" spans="1:33">
      <c r="A244" s="27" t="s">
        <v>214</v>
      </c>
      <c r="B244" s="54">
        <f>1000*0.9</f>
        <v>900</v>
      </c>
      <c r="C244" s="54">
        <f t="shared" si="133"/>
        <v>68.121558261683944</v>
      </c>
      <c r="D244" s="54">
        <f t="shared" si="185"/>
        <v>831.87844173831604</v>
      </c>
      <c r="E244" s="49">
        <v>10</v>
      </c>
      <c r="F244" s="49">
        <f t="shared" ref="F244:F248" si="193">D244-E244</f>
        <v>821.87844173831604</v>
      </c>
      <c r="G244" s="49"/>
      <c r="H244" s="49">
        <f t="shared" ref="H244:H248" si="194">F244-G244</f>
        <v>821.87844173831604</v>
      </c>
      <c r="I244" s="49"/>
      <c r="J244" s="49">
        <f t="shared" si="190"/>
        <v>821.87844173831604</v>
      </c>
      <c r="K244" s="49"/>
      <c r="L244" s="49">
        <f t="shared" si="191"/>
        <v>821.87844173831604</v>
      </c>
      <c r="M244" s="49"/>
      <c r="N244" s="49">
        <f t="shared" si="192"/>
        <v>821.87844173831604</v>
      </c>
      <c r="O244" s="23">
        <v>0.38</v>
      </c>
      <c r="P244" s="17">
        <v>115</v>
      </c>
      <c r="Q244" s="8">
        <f t="shared" si="127"/>
        <v>68.121558261683944</v>
      </c>
      <c r="R244" s="1"/>
      <c r="AF244" s="1"/>
      <c r="AG244" s="1"/>
    </row>
    <row r="245" spans="1:33">
      <c r="A245" s="27" t="s">
        <v>215</v>
      </c>
      <c r="B245" s="54">
        <f>1000*0.9</f>
        <v>900</v>
      </c>
      <c r="C245" s="54">
        <f t="shared" si="133"/>
        <v>265.37789653247313</v>
      </c>
      <c r="D245" s="54">
        <f t="shared" si="185"/>
        <v>634.62210346752681</v>
      </c>
      <c r="E245" s="49"/>
      <c r="F245" s="49">
        <f t="shared" si="193"/>
        <v>634.62210346752681</v>
      </c>
      <c r="G245" s="49"/>
      <c r="H245" s="49">
        <f t="shared" si="194"/>
        <v>634.62210346752681</v>
      </c>
      <c r="I245" s="49"/>
      <c r="J245" s="49">
        <f t="shared" si="190"/>
        <v>634.62210346752681</v>
      </c>
      <c r="K245" s="49"/>
      <c r="L245" s="49">
        <f t="shared" si="191"/>
        <v>634.62210346752681</v>
      </c>
      <c r="M245" s="49"/>
      <c r="N245" s="49">
        <f t="shared" si="192"/>
        <v>634.62210346752681</v>
      </c>
      <c r="O245" s="23">
        <v>0.38</v>
      </c>
      <c r="P245" s="17">
        <v>448</v>
      </c>
      <c r="Q245" s="8">
        <f t="shared" si="127"/>
        <v>265.37789653247313</v>
      </c>
      <c r="R245" s="1"/>
      <c r="AF245" s="1"/>
      <c r="AG245" s="1"/>
    </row>
    <row r="246" spans="1:33">
      <c r="A246" s="27" t="s">
        <v>216</v>
      </c>
      <c r="B246" s="54">
        <f t="shared" ref="B246:B247" si="195">400*0.9</f>
        <v>360</v>
      </c>
      <c r="C246" s="54">
        <f t="shared" si="133"/>
        <v>54.497246609347151</v>
      </c>
      <c r="D246" s="54">
        <f t="shared" si="185"/>
        <v>305.50275339065286</v>
      </c>
      <c r="E246" s="49"/>
      <c r="F246" s="49">
        <f t="shared" si="193"/>
        <v>305.50275339065286</v>
      </c>
      <c r="G246" s="49"/>
      <c r="H246" s="49">
        <f t="shared" si="194"/>
        <v>305.50275339065286</v>
      </c>
      <c r="I246" s="49"/>
      <c r="J246" s="49">
        <f t="shared" si="190"/>
        <v>305.50275339065286</v>
      </c>
      <c r="K246" s="49"/>
      <c r="L246" s="49">
        <f t="shared" si="191"/>
        <v>305.50275339065286</v>
      </c>
      <c r="M246" s="49"/>
      <c r="N246" s="49">
        <f t="shared" si="192"/>
        <v>305.50275339065286</v>
      </c>
      <c r="O246" s="23">
        <v>0.38</v>
      </c>
      <c r="P246" s="17">
        <v>92</v>
      </c>
      <c r="Q246" s="8">
        <f t="shared" si="127"/>
        <v>54.497246609347151</v>
      </c>
      <c r="R246" s="1"/>
      <c r="AF246" s="1"/>
      <c r="AG246" s="1"/>
    </row>
    <row r="247" spans="1:33">
      <c r="A247" s="27" t="s">
        <v>217</v>
      </c>
      <c r="B247" s="54">
        <f t="shared" si="195"/>
        <v>360</v>
      </c>
      <c r="C247" s="54">
        <f t="shared" si="133"/>
        <v>160.5299329470987</v>
      </c>
      <c r="D247" s="54">
        <f t="shared" si="185"/>
        <v>199.4700670529013</v>
      </c>
      <c r="E247" s="49"/>
      <c r="F247" s="49">
        <f t="shared" si="193"/>
        <v>199.4700670529013</v>
      </c>
      <c r="G247" s="49"/>
      <c r="H247" s="49">
        <f t="shared" si="194"/>
        <v>199.4700670529013</v>
      </c>
      <c r="I247" s="49"/>
      <c r="J247" s="49">
        <f t="shared" si="190"/>
        <v>199.4700670529013</v>
      </c>
      <c r="K247" s="49"/>
      <c r="L247" s="49">
        <f t="shared" si="191"/>
        <v>199.4700670529013</v>
      </c>
      <c r="M247" s="49"/>
      <c r="N247" s="49">
        <f t="shared" si="192"/>
        <v>199.4700670529013</v>
      </c>
      <c r="O247" s="23">
        <v>0.38</v>
      </c>
      <c r="P247" s="17">
        <v>271</v>
      </c>
      <c r="Q247" s="8">
        <f t="shared" si="127"/>
        <v>160.5299329470987</v>
      </c>
      <c r="R247" s="1"/>
      <c r="AF247" s="1"/>
      <c r="AG247" s="1"/>
    </row>
    <row r="248" spans="1:33">
      <c r="A248" s="27" t="s">
        <v>218</v>
      </c>
      <c r="B248" s="54">
        <f t="shared" ref="B248:B249" si="196">630*0.9</f>
        <v>567</v>
      </c>
      <c r="C248" s="54">
        <f t="shared" si="133"/>
        <v>303.88138598472921</v>
      </c>
      <c r="D248" s="54">
        <f t="shared" si="185"/>
        <v>263.11861401527079</v>
      </c>
      <c r="E248" s="49"/>
      <c r="F248" s="49">
        <f t="shared" si="193"/>
        <v>263.11861401527079</v>
      </c>
      <c r="G248" s="49">
        <v>30</v>
      </c>
      <c r="H248" s="49">
        <f t="shared" si="194"/>
        <v>233.11861401527079</v>
      </c>
      <c r="I248" s="49"/>
      <c r="J248" s="49">
        <f t="shared" si="190"/>
        <v>233.11861401527079</v>
      </c>
      <c r="K248" s="49"/>
      <c r="L248" s="49">
        <f t="shared" si="191"/>
        <v>233.11861401527079</v>
      </c>
      <c r="M248" s="49"/>
      <c r="N248" s="49">
        <f t="shared" si="192"/>
        <v>233.11861401527079</v>
      </c>
      <c r="O248" s="23">
        <v>0.38</v>
      </c>
      <c r="P248" s="17">
        <v>513</v>
      </c>
      <c r="Q248" s="8">
        <f t="shared" ref="Q248:Q314" si="197">P248*SQRT(3)*0.38*0.9</f>
        <v>303.88138598472921</v>
      </c>
      <c r="R248" s="1"/>
      <c r="AF248" s="1"/>
      <c r="AG248" s="1"/>
    </row>
    <row r="249" spans="1:33">
      <c r="A249" s="27" t="s">
        <v>219</v>
      </c>
      <c r="B249" s="54">
        <f t="shared" si="196"/>
        <v>567</v>
      </c>
      <c r="C249" s="54">
        <f t="shared" si="133"/>
        <v>116.10282973295699</v>
      </c>
      <c r="D249" s="54">
        <f t="shared" si="185"/>
        <v>450.89717026704301</v>
      </c>
      <c r="E249" s="49"/>
      <c r="F249" s="49">
        <f t="shared" ref="F249" si="198">D249-E249</f>
        <v>450.89717026704301</v>
      </c>
      <c r="G249" s="49"/>
      <c r="H249" s="49">
        <f t="shared" ref="H249" si="199">F249-G249</f>
        <v>450.89717026704301</v>
      </c>
      <c r="I249" s="49"/>
      <c r="J249" s="49">
        <f t="shared" si="190"/>
        <v>450.89717026704301</v>
      </c>
      <c r="K249" s="49"/>
      <c r="L249" s="49">
        <f t="shared" si="191"/>
        <v>450.89717026704301</v>
      </c>
      <c r="M249" s="49"/>
      <c r="N249" s="49">
        <f t="shared" si="192"/>
        <v>450.89717026704301</v>
      </c>
      <c r="O249" s="23">
        <v>0.38</v>
      </c>
      <c r="P249" s="17">
        <v>196</v>
      </c>
      <c r="Q249" s="8">
        <f t="shared" si="197"/>
        <v>116.10282973295699</v>
      </c>
      <c r="R249" s="1"/>
      <c r="AF249" s="1"/>
      <c r="AG249" s="1"/>
    </row>
    <row r="250" spans="1:33">
      <c r="A250" s="27" t="s">
        <v>58</v>
      </c>
      <c r="B250" s="54">
        <f>630*0.9</f>
        <v>567</v>
      </c>
      <c r="C250" s="54">
        <f t="shared" si="133"/>
        <v>40.872934957010358</v>
      </c>
      <c r="D250" s="54">
        <f t="shared" si="185"/>
        <v>526.12706504298967</v>
      </c>
      <c r="E250" s="49">
        <v>15</v>
      </c>
      <c r="F250" s="49">
        <f t="shared" ref="F250:F252" si="200">D250-E250</f>
        <v>511.12706504298967</v>
      </c>
      <c r="G250" s="49"/>
      <c r="H250" s="49">
        <f t="shared" ref="H250:H252" si="201">F250-G250</f>
        <v>511.12706504298967</v>
      </c>
      <c r="I250" s="49"/>
      <c r="J250" s="49">
        <f t="shared" si="190"/>
        <v>511.12706504298967</v>
      </c>
      <c r="K250" s="49"/>
      <c r="L250" s="49">
        <f t="shared" si="191"/>
        <v>511.12706504298967</v>
      </c>
      <c r="M250" s="49"/>
      <c r="N250" s="49">
        <f t="shared" si="192"/>
        <v>511.12706504298967</v>
      </c>
      <c r="O250" s="23">
        <v>0.38</v>
      </c>
      <c r="P250" s="17">
        <v>69</v>
      </c>
      <c r="Q250" s="8">
        <f t="shared" si="197"/>
        <v>40.872934957010358</v>
      </c>
      <c r="R250" s="1"/>
      <c r="AF250" s="1"/>
      <c r="AG250" s="1"/>
    </row>
    <row r="251" spans="1:33">
      <c r="A251" s="27" t="s">
        <v>220</v>
      </c>
      <c r="B251" s="54">
        <f t="shared" ref="B251:B252" si="202">1000*0.9</f>
        <v>900</v>
      </c>
      <c r="C251" s="54">
        <f t="shared" si="133"/>
        <v>56.27433073791282</v>
      </c>
      <c r="D251" s="54">
        <f t="shared" si="185"/>
        <v>843.72566926208719</v>
      </c>
      <c r="E251" s="49">
        <v>45</v>
      </c>
      <c r="F251" s="49">
        <f t="shared" si="200"/>
        <v>798.72566926208719</v>
      </c>
      <c r="G251" s="49"/>
      <c r="H251" s="49">
        <f t="shared" si="201"/>
        <v>798.72566926208719</v>
      </c>
      <c r="I251" s="49"/>
      <c r="J251" s="49">
        <f t="shared" si="190"/>
        <v>798.72566926208719</v>
      </c>
      <c r="K251" s="49"/>
      <c r="L251" s="49">
        <f t="shared" si="191"/>
        <v>798.72566926208719</v>
      </c>
      <c r="M251" s="49"/>
      <c r="N251" s="49">
        <f t="shared" si="192"/>
        <v>798.72566926208719</v>
      </c>
      <c r="O251" s="23">
        <v>0.38</v>
      </c>
      <c r="P251" s="17">
        <v>95</v>
      </c>
      <c r="Q251" s="8">
        <f t="shared" si="197"/>
        <v>56.27433073791282</v>
      </c>
      <c r="R251" s="1"/>
      <c r="AF251" s="1"/>
      <c r="AG251" s="1"/>
    </row>
    <row r="252" spans="1:33">
      <c r="A252" s="27" t="s">
        <v>221</v>
      </c>
      <c r="B252" s="54">
        <f t="shared" si="202"/>
        <v>900</v>
      </c>
      <c r="C252" s="54">
        <f t="shared" si="133"/>
        <v>57.459053490289932</v>
      </c>
      <c r="D252" s="54">
        <f t="shared" si="185"/>
        <v>842.54094650971001</v>
      </c>
      <c r="E252" s="49"/>
      <c r="F252" s="49">
        <f t="shared" si="200"/>
        <v>842.54094650971001</v>
      </c>
      <c r="G252" s="49"/>
      <c r="H252" s="49">
        <f t="shared" si="201"/>
        <v>842.54094650971001</v>
      </c>
      <c r="I252" s="49"/>
      <c r="J252" s="49">
        <f t="shared" si="190"/>
        <v>842.54094650971001</v>
      </c>
      <c r="K252" s="49">
        <v>12</v>
      </c>
      <c r="L252" s="49">
        <f t="shared" si="191"/>
        <v>830.54094650971001</v>
      </c>
      <c r="M252" s="49"/>
      <c r="N252" s="49">
        <f t="shared" si="192"/>
        <v>830.54094650971001</v>
      </c>
      <c r="O252" s="23">
        <v>0.38</v>
      </c>
      <c r="P252" s="17">
        <v>97</v>
      </c>
      <c r="Q252" s="8">
        <f t="shared" si="197"/>
        <v>57.459053490289932</v>
      </c>
      <c r="R252" s="1"/>
      <c r="AF252" s="1"/>
      <c r="AG252" s="1"/>
    </row>
    <row r="253" spans="1:33">
      <c r="A253" s="34" t="s">
        <v>459</v>
      </c>
      <c r="B253" s="61">
        <v>1134</v>
      </c>
      <c r="C253" s="61">
        <v>0</v>
      </c>
      <c r="D253" s="61">
        <v>1134</v>
      </c>
      <c r="E253" s="58">
        <v>404.2</v>
      </c>
      <c r="F253" s="58">
        <f>D253-E253</f>
        <v>729.8</v>
      </c>
      <c r="G253" s="58"/>
      <c r="H253" s="58"/>
      <c r="I253" s="58"/>
      <c r="J253" s="58"/>
      <c r="K253" s="58"/>
      <c r="L253" s="58"/>
      <c r="M253" s="58"/>
      <c r="N253" s="58"/>
      <c r="O253" s="29">
        <v>6</v>
      </c>
      <c r="P253" s="17">
        <v>0</v>
      </c>
      <c r="Q253" s="8">
        <f t="shared" si="197"/>
        <v>0</v>
      </c>
      <c r="R253" s="1"/>
      <c r="AF253" s="1"/>
      <c r="AG253" s="1"/>
    </row>
    <row r="254" spans="1:33">
      <c r="A254" s="42" t="s">
        <v>103</v>
      </c>
      <c r="B254" s="47">
        <v>3237</v>
      </c>
      <c r="C254" s="47">
        <v>2129</v>
      </c>
      <c r="D254" s="47">
        <f t="shared" si="185"/>
        <v>1108</v>
      </c>
      <c r="E254" s="48">
        <f>SUM(E255:E268)</f>
        <v>1568.7</v>
      </c>
      <c r="F254" s="48">
        <f>D254-E254</f>
        <v>-460.70000000000005</v>
      </c>
      <c r="G254" s="48">
        <f>SUM(G255:G268)</f>
        <v>76</v>
      </c>
      <c r="H254" s="48">
        <f>F254-G254</f>
        <v>-536.70000000000005</v>
      </c>
      <c r="I254" s="48">
        <f>SUM(I255:I268)</f>
        <v>150</v>
      </c>
      <c r="J254" s="48">
        <f>H254-I254</f>
        <v>-686.7</v>
      </c>
      <c r="K254" s="48">
        <f>SUM(K255:K268)</f>
        <v>206</v>
      </c>
      <c r="L254" s="48">
        <f>J254-K254</f>
        <v>-892.7</v>
      </c>
      <c r="M254" s="48">
        <f>SUM(M255:M268)</f>
        <v>172</v>
      </c>
      <c r="N254" s="48">
        <f>L254-M254</f>
        <v>-1064.7</v>
      </c>
      <c r="O254" s="30">
        <v>6</v>
      </c>
      <c r="P254" s="17">
        <v>1766</v>
      </c>
      <c r="Q254" s="8">
        <f t="shared" si="197"/>
        <v>1046.1101903489898</v>
      </c>
      <c r="R254" s="1"/>
      <c r="AF254" s="1"/>
      <c r="AG254" s="1"/>
    </row>
    <row r="255" spans="1:33" s="20" customFormat="1">
      <c r="A255" s="27" t="s">
        <v>435</v>
      </c>
      <c r="B255" s="54">
        <f>630*0.9</f>
        <v>567</v>
      </c>
      <c r="C255" s="54">
        <f t="shared" ref="C255:C256" si="203">Q255</f>
        <v>94.185458813980418</v>
      </c>
      <c r="D255" s="54">
        <f t="shared" si="185"/>
        <v>472.8145411860196</v>
      </c>
      <c r="E255" s="49">
        <v>95</v>
      </c>
      <c r="F255" s="49">
        <f t="shared" ref="F255" si="204">D255-E255</f>
        <v>377.8145411860196</v>
      </c>
      <c r="G255" s="49"/>
      <c r="H255" s="49">
        <f t="shared" ref="H255" si="205">F255-G255</f>
        <v>377.8145411860196</v>
      </c>
      <c r="I255" s="49">
        <v>14</v>
      </c>
      <c r="J255" s="49">
        <f t="shared" ref="J255" si="206">H255-I255</f>
        <v>363.8145411860196</v>
      </c>
      <c r="K255" s="49">
        <v>45</v>
      </c>
      <c r="L255" s="49">
        <f t="shared" ref="L255" si="207">J255-K255</f>
        <v>318.8145411860196</v>
      </c>
      <c r="M255" s="49"/>
      <c r="N255" s="49">
        <f t="shared" ref="N255" si="208">L255-M255</f>
        <v>318.8145411860196</v>
      </c>
      <c r="O255" s="23">
        <v>0.38</v>
      </c>
      <c r="P255" s="18">
        <v>159</v>
      </c>
      <c r="Q255" s="19">
        <f t="shared" si="197"/>
        <v>94.185458813980418</v>
      </c>
      <c r="R255" s="21"/>
      <c r="AF255" s="21"/>
      <c r="AG255" s="21"/>
    </row>
    <row r="256" spans="1:33" s="20" customFormat="1">
      <c r="A256" s="27" t="s">
        <v>436</v>
      </c>
      <c r="B256" s="54">
        <f>630*0.9</f>
        <v>567</v>
      </c>
      <c r="C256" s="54">
        <f t="shared" si="203"/>
        <v>98.924349823488868</v>
      </c>
      <c r="D256" s="54">
        <f t="shared" si="185"/>
        <v>468.07565017651115</v>
      </c>
      <c r="E256" s="48"/>
      <c r="F256" s="48"/>
      <c r="G256" s="49"/>
      <c r="H256" s="49"/>
      <c r="I256" s="49"/>
      <c r="J256" s="49"/>
      <c r="K256" s="49">
        <v>15</v>
      </c>
      <c r="L256" s="49"/>
      <c r="M256" s="49"/>
      <c r="N256" s="49"/>
      <c r="O256" s="23">
        <v>0.38</v>
      </c>
      <c r="P256" s="18">
        <v>167</v>
      </c>
      <c r="Q256" s="19">
        <f t="shared" ref="Q256" si="209">P256*SQRT(3)*0.38*0.9</f>
        <v>98.924349823488868</v>
      </c>
      <c r="R256" s="21"/>
      <c r="AF256" s="21"/>
      <c r="AG256" s="21"/>
    </row>
    <row r="257" spans="1:33">
      <c r="A257" s="27" t="s">
        <v>392</v>
      </c>
      <c r="B257" s="54">
        <f>500*0.9</f>
        <v>450</v>
      </c>
      <c r="C257" s="54" t="s">
        <v>468</v>
      </c>
      <c r="D257" s="54" t="s">
        <v>468</v>
      </c>
      <c r="E257" s="49">
        <v>125</v>
      </c>
      <c r="F257" s="49"/>
      <c r="G257" s="49"/>
      <c r="H257" s="49"/>
      <c r="I257" s="49"/>
      <c r="J257" s="49"/>
      <c r="K257" s="49"/>
      <c r="L257" s="49"/>
      <c r="M257" s="49"/>
      <c r="N257" s="49"/>
      <c r="O257" s="23">
        <v>0.38</v>
      </c>
      <c r="P257" s="17">
        <v>0</v>
      </c>
      <c r="Q257" s="8">
        <f t="shared" si="197"/>
        <v>0</v>
      </c>
      <c r="R257" s="1"/>
      <c r="AF257" s="1"/>
      <c r="AG257" s="1"/>
    </row>
    <row r="258" spans="1:33">
      <c r="A258" s="27" t="s">
        <v>393</v>
      </c>
      <c r="B258" s="54">
        <f>160*0.9</f>
        <v>144</v>
      </c>
      <c r="C258" s="54" t="s">
        <v>468</v>
      </c>
      <c r="D258" s="54" t="s">
        <v>468</v>
      </c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23">
        <v>0.38</v>
      </c>
      <c r="P258" s="17">
        <v>0</v>
      </c>
      <c r="Q258" s="8">
        <f t="shared" si="197"/>
        <v>0</v>
      </c>
      <c r="R258" s="1"/>
      <c r="AF258" s="1"/>
      <c r="AG258" s="1"/>
    </row>
    <row r="259" spans="1:33">
      <c r="A259" s="35" t="s">
        <v>64</v>
      </c>
      <c r="B259" s="54">
        <f>630*0.9</f>
        <v>567</v>
      </c>
      <c r="C259" s="54">
        <f t="shared" ref="C259:C321" si="210">Q259</f>
        <v>191.3327245089036</v>
      </c>
      <c r="D259" s="54">
        <f t="shared" si="185"/>
        <v>375.6672754910964</v>
      </c>
      <c r="E259" s="49"/>
      <c r="F259" s="49">
        <f t="shared" ref="F259" si="211">D259-E259</f>
        <v>375.6672754910964</v>
      </c>
      <c r="G259" s="49"/>
      <c r="H259" s="49">
        <f t="shared" ref="H259" si="212">F259-G259</f>
        <v>375.6672754910964</v>
      </c>
      <c r="I259" s="49"/>
      <c r="J259" s="49">
        <f t="shared" ref="J259:J264" si="213">H259-I259</f>
        <v>375.6672754910964</v>
      </c>
      <c r="K259" s="49"/>
      <c r="L259" s="49">
        <f t="shared" ref="L259:L264" si="214">J259-K259</f>
        <v>375.6672754910964</v>
      </c>
      <c r="M259" s="49"/>
      <c r="N259" s="49">
        <f t="shared" ref="N259:N264" si="215">L259-M259</f>
        <v>375.6672754910964</v>
      </c>
      <c r="O259" s="23">
        <v>0.38</v>
      </c>
      <c r="P259" s="17">
        <v>323</v>
      </c>
      <c r="Q259" s="8">
        <f t="shared" si="197"/>
        <v>191.3327245089036</v>
      </c>
      <c r="R259" s="1"/>
      <c r="AF259" s="1"/>
      <c r="AG259" s="1"/>
    </row>
    <row r="260" spans="1:33">
      <c r="A260" s="35" t="s">
        <v>59</v>
      </c>
      <c r="B260" s="54">
        <f>250*0.9</f>
        <v>225</v>
      </c>
      <c r="C260" s="54">
        <f t="shared" si="210"/>
        <v>52.127801104592933</v>
      </c>
      <c r="D260" s="54">
        <f t="shared" si="185"/>
        <v>172.87219889540705</v>
      </c>
      <c r="E260" s="49"/>
      <c r="F260" s="49">
        <f t="shared" ref="F260:F264" si="216">D260-E260</f>
        <v>172.87219889540705</v>
      </c>
      <c r="G260" s="49"/>
      <c r="H260" s="49">
        <f t="shared" ref="H260:H264" si="217">F260-G260</f>
        <v>172.87219889540705</v>
      </c>
      <c r="I260" s="49"/>
      <c r="J260" s="49">
        <f t="shared" si="213"/>
        <v>172.87219889540705</v>
      </c>
      <c r="K260" s="49"/>
      <c r="L260" s="49">
        <f t="shared" si="214"/>
        <v>172.87219889540705</v>
      </c>
      <c r="M260" s="49">
        <v>10</v>
      </c>
      <c r="N260" s="49">
        <f t="shared" si="215"/>
        <v>162.87219889540705</v>
      </c>
      <c r="O260" s="23">
        <v>0.38</v>
      </c>
      <c r="P260" s="17">
        <v>88</v>
      </c>
      <c r="Q260" s="8">
        <f t="shared" si="197"/>
        <v>52.127801104592933</v>
      </c>
      <c r="R260" s="1"/>
      <c r="AF260" s="1"/>
      <c r="AG260" s="1"/>
    </row>
    <row r="261" spans="1:33">
      <c r="A261" s="35" t="s">
        <v>60</v>
      </c>
      <c r="B261" s="54">
        <f>630*0.9</f>
        <v>567</v>
      </c>
      <c r="C261" s="54">
        <f t="shared" si="210"/>
        <v>262.41608965153034</v>
      </c>
      <c r="D261" s="54">
        <f t="shared" si="185"/>
        <v>304.58391034846966</v>
      </c>
      <c r="E261" s="49"/>
      <c r="F261" s="49">
        <f t="shared" si="216"/>
        <v>304.58391034846966</v>
      </c>
      <c r="G261" s="49"/>
      <c r="H261" s="49">
        <f t="shared" si="217"/>
        <v>304.58391034846966</v>
      </c>
      <c r="I261" s="49"/>
      <c r="J261" s="49">
        <f t="shared" si="213"/>
        <v>304.58391034846966</v>
      </c>
      <c r="K261" s="49"/>
      <c r="L261" s="49">
        <f t="shared" si="214"/>
        <v>304.58391034846966</v>
      </c>
      <c r="M261" s="49"/>
      <c r="N261" s="49">
        <f t="shared" si="215"/>
        <v>304.58391034846966</v>
      </c>
      <c r="O261" s="23">
        <v>0.38</v>
      </c>
      <c r="P261" s="17">
        <v>443</v>
      </c>
      <c r="Q261" s="8">
        <f t="shared" si="197"/>
        <v>262.41608965153034</v>
      </c>
      <c r="R261" s="1"/>
      <c r="AF261" s="1"/>
      <c r="AG261" s="1"/>
    </row>
    <row r="262" spans="1:33" s="20" customFormat="1">
      <c r="A262" s="27" t="s">
        <v>437</v>
      </c>
      <c r="B262" s="54">
        <f>630*0.9</f>
        <v>567</v>
      </c>
      <c r="C262" s="54">
        <f t="shared" ref="C262" si="218">Q262</f>
        <v>228.6514912087826</v>
      </c>
      <c r="D262" s="54">
        <f t="shared" si="185"/>
        <v>338.3485087912174</v>
      </c>
      <c r="E262" s="49"/>
      <c r="F262" s="49">
        <f t="shared" si="216"/>
        <v>338.3485087912174</v>
      </c>
      <c r="G262" s="49"/>
      <c r="H262" s="49">
        <f t="shared" si="217"/>
        <v>338.3485087912174</v>
      </c>
      <c r="I262" s="49"/>
      <c r="J262" s="49">
        <f t="shared" si="213"/>
        <v>338.3485087912174</v>
      </c>
      <c r="K262" s="49"/>
      <c r="L262" s="49">
        <f t="shared" si="214"/>
        <v>338.3485087912174</v>
      </c>
      <c r="M262" s="49"/>
      <c r="N262" s="49">
        <f t="shared" si="215"/>
        <v>338.3485087912174</v>
      </c>
      <c r="O262" s="23">
        <v>0.38</v>
      </c>
      <c r="P262" s="18">
        <v>386</v>
      </c>
      <c r="Q262" s="19">
        <f t="shared" si="197"/>
        <v>228.6514912087826</v>
      </c>
      <c r="R262" s="21"/>
      <c r="AF262" s="21"/>
      <c r="AG262" s="21"/>
    </row>
    <row r="263" spans="1:33">
      <c r="A263" s="35" t="s">
        <v>61</v>
      </c>
      <c r="B263" s="54">
        <f>630*0.9</f>
        <v>567</v>
      </c>
      <c r="C263" s="54">
        <f t="shared" si="210"/>
        <v>142.759091661442</v>
      </c>
      <c r="D263" s="54">
        <f t="shared" si="185"/>
        <v>424.24090833855803</v>
      </c>
      <c r="E263" s="49">
        <v>20</v>
      </c>
      <c r="F263" s="49">
        <f t="shared" si="216"/>
        <v>404.24090833855803</v>
      </c>
      <c r="G263" s="49"/>
      <c r="H263" s="49">
        <f t="shared" si="217"/>
        <v>404.24090833855803</v>
      </c>
      <c r="I263" s="49"/>
      <c r="J263" s="49">
        <f t="shared" si="213"/>
        <v>404.24090833855803</v>
      </c>
      <c r="K263" s="49"/>
      <c r="L263" s="49">
        <f t="shared" si="214"/>
        <v>404.24090833855803</v>
      </c>
      <c r="M263" s="49"/>
      <c r="N263" s="49">
        <f t="shared" si="215"/>
        <v>404.24090833855803</v>
      </c>
      <c r="O263" s="23">
        <v>0.38</v>
      </c>
      <c r="P263" s="17">
        <v>241</v>
      </c>
      <c r="Q263" s="8">
        <f t="shared" si="197"/>
        <v>142.759091661442</v>
      </c>
      <c r="R263" s="1"/>
      <c r="AF263" s="1"/>
      <c r="AG263" s="1"/>
    </row>
    <row r="264" spans="1:33" s="20" customFormat="1">
      <c r="A264" s="27" t="s">
        <v>441</v>
      </c>
      <c r="B264" s="54">
        <f>630*0.9</f>
        <v>567</v>
      </c>
      <c r="C264" s="54">
        <f t="shared" si="210"/>
        <v>10.070143395205454</v>
      </c>
      <c r="D264" s="54">
        <f t="shared" si="185"/>
        <v>556.92985660479451</v>
      </c>
      <c r="E264" s="49"/>
      <c r="F264" s="49">
        <f t="shared" si="216"/>
        <v>556.92985660479451</v>
      </c>
      <c r="G264" s="49"/>
      <c r="H264" s="49">
        <f t="shared" si="217"/>
        <v>556.92985660479451</v>
      </c>
      <c r="I264" s="49"/>
      <c r="J264" s="49">
        <f t="shared" si="213"/>
        <v>556.92985660479451</v>
      </c>
      <c r="K264" s="49"/>
      <c r="L264" s="49">
        <f t="shared" si="214"/>
        <v>556.92985660479451</v>
      </c>
      <c r="M264" s="49"/>
      <c r="N264" s="49">
        <f t="shared" si="215"/>
        <v>556.92985660479451</v>
      </c>
      <c r="O264" s="23">
        <v>0.38</v>
      </c>
      <c r="P264" s="18">
        <v>17</v>
      </c>
      <c r="Q264" s="19">
        <f t="shared" si="197"/>
        <v>10.070143395205454</v>
      </c>
      <c r="R264" s="21"/>
      <c r="AF264" s="21"/>
      <c r="AG264" s="21"/>
    </row>
    <row r="265" spans="1:33">
      <c r="A265" s="34" t="s">
        <v>477</v>
      </c>
      <c r="B265" s="61"/>
      <c r="C265" s="61"/>
      <c r="D265" s="61"/>
      <c r="E265" s="58">
        <v>174</v>
      </c>
      <c r="F265" s="58"/>
      <c r="G265" s="58">
        <v>25</v>
      </c>
      <c r="H265" s="58"/>
      <c r="I265" s="58">
        <v>45</v>
      </c>
      <c r="J265" s="58"/>
      <c r="K265" s="58">
        <v>50</v>
      </c>
      <c r="L265" s="58"/>
      <c r="M265" s="58">
        <v>55</v>
      </c>
      <c r="N265" s="58"/>
      <c r="O265" s="29">
        <v>0.38</v>
      </c>
      <c r="P265" s="17">
        <v>0</v>
      </c>
      <c r="Q265" s="8">
        <f t="shared" si="197"/>
        <v>0</v>
      </c>
      <c r="R265" s="1"/>
      <c r="AF265" s="1"/>
      <c r="AG265" s="1"/>
    </row>
    <row r="266" spans="1:33">
      <c r="A266" s="34" t="s">
        <v>478</v>
      </c>
      <c r="B266" s="61"/>
      <c r="C266" s="61"/>
      <c r="D266" s="61"/>
      <c r="E266" s="58">
        <v>122</v>
      </c>
      <c r="F266" s="58"/>
      <c r="G266" s="58">
        <v>16</v>
      </c>
      <c r="H266" s="58"/>
      <c r="I266" s="58">
        <v>16</v>
      </c>
      <c r="J266" s="58"/>
      <c r="K266" s="58">
        <v>76</v>
      </c>
      <c r="L266" s="58"/>
      <c r="M266" s="58">
        <v>107</v>
      </c>
      <c r="N266" s="58"/>
      <c r="O266" s="29">
        <v>0.38</v>
      </c>
      <c r="P266" s="17">
        <v>0</v>
      </c>
      <c r="Q266" s="8">
        <f t="shared" si="197"/>
        <v>0</v>
      </c>
      <c r="R266" s="1"/>
      <c r="AF266" s="1"/>
      <c r="AG266" s="1"/>
    </row>
    <row r="267" spans="1:33">
      <c r="A267" s="34" t="s">
        <v>479</v>
      </c>
      <c r="B267" s="61"/>
      <c r="C267" s="61"/>
      <c r="D267" s="61"/>
      <c r="E267" s="58">
        <v>125</v>
      </c>
      <c r="F267" s="58"/>
      <c r="G267" s="58">
        <v>35</v>
      </c>
      <c r="H267" s="58"/>
      <c r="I267" s="58">
        <v>45</v>
      </c>
      <c r="J267" s="58"/>
      <c r="K267" s="58"/>
      <c r="L267" s="58"/>
      <c r="M267" s="58"/>
      <c r="N267" s="58"/>
      <c r="O267" s="29">
        <v>0.38</v>
      </c>
      <c r="P267" s="17">
        <v>0</v>
      </c>
      <c r="Q267" s="8">
        <f t="shared" ref="Q267" si="219">P267*SQRT(3)*0.38*0.9</f>
        <v>0</v>
      </c>
      <c r="R267" s="1"/>
      <c r="AF267" s="1"/>
      <c r="AG267" s="1"/>
    </row>
    <row r="268" spans="1:33">
      <c r="A268" s="34" t="s">
        <v>461</v>
      </c>
      <c r="B268" s="61">
        <v>2394</v>
      </c>
      <c r="C268" s="61"/>
      <c r="D268" s="61">
        <v>2934</v>
      </c>
      <c r="E268" s="58">
        <v>907.7</v>
      </c>
      <c r="F268" s="58"/>
      <c r="G268" s="58"/>
      <c r="H268" s="58"/>
      <c r="I268" s="58">
        <v>30</v>
      </c>
      <c r="J268" s="58"/>
      <c r="K268" s="58">
        <v>20</v>
      </c>
      <c r="L268" s="58"/>
      <c r="M268" s="58"/>
      <c r="N268" s="58"/>
      <c r="O268" s="29">
        <v>6</v>
      </c>
      <c r="P268" s="17">
        <v>0</v>
      </c>
      <c r="Q268" s="8">
        <f t="shared" si="197"/>
        <v>0</v>
      </c>
      <c r="R268" s="1"/>
      <c r="AF268" s="1"/>
      <c r="AG268" s="1"/>
    </row>
    <row r="269" spans="1:33">
      <c r="A269" s="34" t="s">
        <v>497</v>
      </c>
      <c r="B269" s="61"/>
      <c r="C269" s="61"/>
      <c r="D269" s="61"/>
      <c r="E269" s="58"/>
      <c r="F269" s="58"/>
      <c r="G269" s="58"/>
      <c r="H269" s="58"/>
      <c r="I269" s="58">
        <v>16</v>
      </c>
      <c r="J269" s="58"/>
      <c r="K269" s="58">
        <v>40</v>
      </c>
      <c r="L269" s="58"/>
      <c r="M269" s="58"/>
      <c r="N269" s="58"/>
      <c r="O269" s="29">
        <v>6</v>
      </c>
      <c r="P269" s="17">
        <v>0</v>
      </c>
      <c r="Q269" s="8">
        <f t="shared" ref="Q269" si="220">P269*SQRT(3)*0.38*0.9</f>
        <v>0</v>
      </c>
      <c r="R269" s="1"/>
      <c r="AF269" s="1"/>
      <c r="AG269" s="1"/>
    </row>
    <row r="270" spans="1:33">
      <c r="A270" s="43" t="s">
        <v>63</v>
      </c>
      <c r="B270" s="47">
        <v>3237</v>
      </c>
      <c r="C270" s="47">
        <v>412</v>
      </c>
      <c r="D270" s="47">
        <f t="shared" ref="D270:D312" si="221">B270-C270</f>
        <v>2825</v>
      </c>
      <c r="E270" s="48">
        <f>SUM(E271:E277)</f>
        <v>819</v>
      </c>
      <c r="F270" s="48">
        <f>D270-E270</f>
        <v>2006</v>
      </c>
      <c r="G270" s="48">
        <f>SUM(G271:G277)</f>
        <v>0</v>
      </c>
      <c r="H270" s="48">
        <f>F270-G270</f>
        <v>2006</v>
      </c>
      <c r="I270" s="48">
        <f>SUM(I271:I277)</f>
        <v>15</v>
      </c>
      <c r="J270" s="48">
        <f>H270-I270</f>
        <v>1991</v>
      </c>
      <c r="K270" s="48">
        <f>SUM(K271:K277)</f>
        <v>30</v>
      </c>
      <c r="L270" s="48">
        <f>J270-K270</f>
        <v>1961</v>
      </c>
      <c r="M270" s="48">
        <f>SUM(M271:M277)</f>
        <v>5</v>
      </c>
      <c r="N270" s="48">
        <f>L270-M270</f>
        <v>1956</v>
      </c>
      <c r="O270" s="30">
        <v>6</v>
      </c>
      <c r="P270" s="17">
        <v>461</v>
      </c>
      <c r="Q270" s="8">
        <f t="shared" si="197"/>
        <v>273.07859442292431</v>
      </c>
      <c r="R270" s="1"/>
      <c r="AF270" s="1"/>
      <c r="AG270" s="1"/>
    </row>
    <row r="271" spans="1:33">
      <c r="A271" s="27" t="s">
        <v>222</v>
      </c>
      <c r="B271" s="54">
        <f t="shared" ref="B271:B272" si="222">630*0.9</f>
        <v>567</v>
      </c>
      <c r="C271" s="54">
        <f t="shared" si="210"/>
        <v>327.57584103227146</v>
      </c>
      <c r="D271" s="54">
        <f t="shared" si="221"/>
        <v>239.42415896772854</v>
      </c>
      <c r="E271" s="49">
        <v>54</v>
      </c>
      <c r="F271" s="49">
        <f t="shared" ref="F271:F272" si="223">D271-E271</f>
        <v>185.42415896772854</v>
      </c>
      <c r="G271" s="49"/>
      <c r="H271" s="49">
        <f t="shared" ref="H271:H272" si="224">F271-G271</f>
        <v>185.42415896772854</v>
      </c>
      <c r="I271" s="49"/>
      <c r="J271" s="49">
        <f t="shared" ref="J271:J272" si="225">H271-I271</f>
        <v>185.42415896772854</v>
      </c>
      <c r="K271" s="49"/>
      <c r="L271" s="49">
        <f t="shared" ref="L271:L272" si="226">J271-K271</f>
        <v>185.42415896772854</v>
      </c>
      <c r="M271" s="49"/>
      <c r="N271" s="49">
        <f t="shared" ref="N271:N272" si="227">L271-M271</f>
        <v>185.42415896772854</v>
      </c>
      <c r="O271" s="23">
        <v>0.38</v>
      </c>
      <c r="P271" s="17">
        <v>553</v>
      </c>
      <c r="Q271" s="8">
        <f t="shared" si="197"/>
        <v>327.57584103227146</v>
      </c>
      <c r="R271" s="11"/>
      <c r="AF271" s="1"/>
      <c r="AG271" s="1"/>
    </row>
    <row r="272" spans="1:33">
      <c r="A272" s="27" t="s">
        <v>223</v>
      </c>
      <c r="B272" s="54">
        <f t="shared" si="222"/>
        <v>567</v>
      </c>
      <c r="C272" s="54">
        <f t="shared" si="210"/>
        <v>112.54866147582564</v>
      </c>
      <c r="D272" s="54">
        <f t="shared" si="221"/>
        <v>454.45133852417439</v>
      </c>
      <c r="E272" s="49">
        <v>220</v>
      </c>
      <c r="F272" s="49">
        <f t="shared" si="223"/>
        <v>234.45133852417439</v>
      </c>
      <c r="G272" s="49"/>
      <c r="H272" s="49">
        <f t="shared" si="224"/>
        <v>234.45133852417439</v>
      </c>
      <c r="I272" s="49"/>
      <c r="J272" s="49">
        <f t="shared" si="225"/>
        <v>234.45133852417439</v>
      </c>
      <c r="K272" s="49">
        <v>30</v>
      </c>
      <c r="L272" s="49">
        <f t="shared" si="226"/>
        <v>204.45133852417439</v>
      </c>
      <c r="M272" s="49">
        <v>5</v>
      </c>
      <c r="N272" s="49">
        <f t="shared" si="227"/>
        <v>199.45133852417439</v>
      </c>
      <c r="O272" s="23">
        <v>0.38</v>
      </c>
      <c r="P272" s="17">
        <v>190</v>
      </c>
      <c r="Q272" s="8">
        <f t="shared" si="197"/>
        <v>112.54866147582564</v>
      </c>
      <c r="R272" s="1"/>
      <c r="AF272" s="1"/>
      <c r="AG272" s="1"/>
    </row>
    <row r="273" spans="1:33">
      <c r="A273" s="27" t="s">
        <v>394</v>
      </c>
      <c r="B273" s="54">
        <f>63*0.9</f>
        <v>56.7</v>
      </c>
      <c r="C273" s="54" t="s">
        <v>468</v>
      </c>
      <c r="D273" s="54" t="s">
        <v>468</v>
      </c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23">
        <v>0.38</v>
      </c>
      <c r="P273" s="17">
        <v>0</v>
      </c>
      <c r="Q273" s="8">
        <f t="shared" si="197"/>
        <v>0</v>
      </c>
      <c r="R273" s="1"/>
      <c r="AF273" s="1"/>
      <c r="AG273" s="1"/>
    </row>
    <row r="274" spans="1:33">
      <c r="A274" s="27" t="s">
        <v>395</v>
      </c>
      <c r="B274" s="54">
        <f>3*0.9</f>
        <v>2.7</v>
      </c>
      <c r="C274" s="54" t="s">
        <v>468</v>
      </c>
      <c r="D274" s="54" t="s">
        <v>468</v>
      </c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23">
        <v>0.38</v>
      </c>
      <c r="P274" s="17">
        <v>0</v>
      </c>
      <c r="Q274" s="8">
        <f t="shared" si="197"/>
        <v>0</v>
      </c>
      <c r="R274" s="1"/>
      <c r="AF274" s="1"/>
      <c r="AG274" s="1"/>
    </row>
    <row r="275" spans="1:33" s="20" customFormat="1">
      <c r="A275" s="27" t="s">
        <v>440</v>
      </c>
      <c r="B275" s="54">
        <f>400*0.9</f>
        <v>360</v>
      </c>
      <c r="C275" s="54">
        <f t="shared" si="210"/>
        <v>5.9236137618855604</v>
      </c>
      <c r="D275" s="54">
        <f t="shared" si="221"/>
        <v>354.07638623811442</v>
      </c>
      <c r="E275" s="49"/>
      <c r="F275" s="49">
        <f t="shared" ref="F275" si="228">D275-E275</f>
        <v>354.07638623811442</v>
      </c>
      <c r="G275" s="49"/>
      <c r="H275" s="49">
        <f t="shared" ref="H275" si="229">F275-G275</f>
        <v>354.07638623811442</v>
      </c>
      <c r="I275" s="49">
        <v>15</v>
      </c>
      <c r="J275" s="49">
        <f t="shared" ref="J275" si="230">H275-I275</f>
        <v>339.07638623811442</v>
      </c>
      <c r="K275" s="49"/>
      <c r="L275" s="49">
        <f t="shared" ref="L275" si="231">J275-K275</f>
        <v>339.07638623811442</v>
      </c>
      <c r="M275" s="49"/>
      <c r="N275" s="49">
        <f t="shared" ref="N275" si="232">L275-M275</f>
        <v>339.07638623811442</v>
      </c>
      <c r="O275" s="23">
        <v>0.38</v>
      </c>
      <c r="P275" s="18">
        <v>10</v>
      </c>
      <c r="Q275" s="19">
        <f t="shared" si="197"/>
        <v>5.9236137618855604</v>
      </c>
      <c r="R275" s="21"/>
      <c r="AF275" s="21"/>
      <c r="AG275" s="21"/>
    </row>
    <row r="276" spans="1:33">
      <c r="A276" s="34" t="s">
        <v>458</v>
      </c>
      <c r="B276" s="61">
        <v>1134</v>
      </c>
      <c r="C276" s="61"/>
      <c r="D276" s="61">
        <v>1134</v>
      </c>
      <c r="E276" s="58">
        <f>460+85</f>
        <v>545</v>
      </c>
      <c r="F276" s="58"/>
      <c r="G276" s="58"/>
      <c r="H276" s="58"/>
      <c r="I276" s="58"/>
      <c r="J276" s="58"/>
      <c r="K276" s="58"/>
      <c r="L276" s="58"/>
      <c r="M276" s="58"/>
      <c r="N276" s="58"/>
      <c r="O276" s="29">
        <v>6</v>
      </c>
      <c r="P276" s="17">
        <v>0</v>
      </c>
      <c r="Q276" s="8">
        <f t="shared" ref="Q276" si="233">P276*SQRT(3)*0.38*0.9</f>
        <v>0</v>
      </c>
      <c r="R276" s="1"/>
      <c r="AF276" s="1"/>
      <c r="AG276" s="1"/>
    </row>
    <row r="277" spans="1:33">
      <c r="A277" s="27" t="s">
        <v>396</v>
      </c>
      <c r="B277" s="54">
        <v>360</v>
      </c>
      <c r="C277" s="54" t="s">
        <v>468</v>
      </c>
      <c r="D277" s="54" t="s">
        <v>468</v>
      </c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23">
        <v>0.38</v>
      </c>
      <c r="P277" s="17">
        <v>0</v>
      </c>
      <c r="Q277" s="8">
        <f t="shared" si="197"/>
        <v>0</v>
      </c>
      <c r="R277" s="1"/>
      <c r="AF277" s="1"/>
      <c r="AG277" s="1"/>
    </row>
    <row r="278" spans="1:33">
      <c r="A278" s="43" t="s">
        <v>144</v>
      </c>
      <c r="B278" s="47">
        <v>3237</v>
      </c>
      <c r="C278" s="47">
        <f t="shared" si="210"/>
        <v>0</v>
      </c>
      <c r="D278" s="47">
        <f t="shared" si="221"/>
        <v>3237</v>
      </c>
      <c r="E278" s="48">
        <v>0</v>
      </c>
      <c r="F278" s="48">
        <f>D278-E278</f>
        <v>3237</v>
      </c>
      <c r="G278" s="48">
        <v>0</v>
      </c>
      <c r="H278" s="48">
        <f>F278-G278</f>
        <v>3237</v>
      </c>
      <c r="I278" s="48">
        <v>0</v>
      </c>
      <c r="J278" s="48">
        <f>H278-I278</f>
        <v>3237</v>
      </c>
      <c r="K278" s="48">
        <v>0</v>
      </c>
      <c r="L278" s="48">
        <f>J278-K278</f>
        <v>3237</v>
      </c>
      <c r="M278" s="48">
        <v>0</v>
      </c>
      <c r="N278" s="48">
        <f>L278-M278</f>
        <v>3237</v>
      </c>
      <c r="O278" s="23"/>
      <c r="P278" s="17">
        <v>0</v>
      </c>
      <c r="Q278" s="8">
        <f t="shared" si="197"/>
        <v>0</v>
      </c>
      <c r="R278" s="1"/>
      <c r="AF278" s="1"/>
      <c r="AG278" s="1"/>
    </row>
    <row r="279" spans="1:33">
      <c r="A279" s="43" t="s">
        <v>104</v>
      </c>
      <c r="B279" s="47">
        <v>4905</v>
      </c>
      <c r="C279" s="47">
        <v>1059</v>
      </c>
      <c r="D279" s="47">
        <f t="shared" si="221"/>
        <v>3846</v>
      </c>
      <c r="E279" s="48">
        <f>SUM(E280:E285)</f>
        <v>0</v>
      </c>
      <c r="F279" s="48">
        <f>D279-E279</f>
        <v>3846</v>
      </c>
      <c r="G279" s="48">
        <f>SUM(G280:G285)</f>
        <v>0</v>
      </c>
      <c r="H279" s="48">
        <f>F279-G279</f>
        <v>3846</v>
      </c>
      <c r="I279" s="48">
        <f>SUM(I280:I285)</f>
        <v>0</v>
      </c>
      <c r="J279" s="48">
        <f>H279-I279</f>
        <v>3846</v>
      </c>
      <c r="K279" s="48">
        <f>SUM(K280:K285)</f>
        <v>0</v>
      </c>
      <c r="L279" s="48">
        <f>J279-K279</f>
        <v>3846</v>
      </c>
      <c r="M279" s="48">
        <f>SUM(M280:M285)</f>
        <v>0</v>
      </c>
      <c r="N279" s="48">
        <f>L279-M279</f>
        <v>3846</v>
      </c>
      <c r="O279" s="30">
        <v>6</v>
      </c>
      <c r="P279" s="17">
        <v>1089</v>
      </c>
      <c r="Q279" s="8">
        <f t="shared" si="197"/>
        <v>645.08153866933753</v>
      </c>
      <c r="R279" s="1"/>
      <c r="AF279" s="1"/>
      <c r="AG279" s="1"/>
    </row>
    <row r="280" spans="1:33">
      <c r="A280" s="27" t="s">
        <v>224</v>
      </c>
      <c r="B280" s="54">
        <f>1000*0.9</f>
        <v>900</v>
      </c>
      <c r="C280" s="54">
        <f t="shared" si="210"/>
        <v>82.930592666397843</v>
      </c>
      <c r="D280" s="54">
        <f t="shared" si="221"/>
        <v>817.06940733360216</v>
      </c>
      <c r="E280" s="49"/>
      <c r="F280" s="49">
        <f t="shared" ref="F280" si="234">D280-E280</f>
        <v>817.06940733360216</v>
      </c>
      <c r="G280" s="49"/>
      <c r="H280" s="49">
        <f t="shared" ref="H280" si="235">F280-G280</f>
        <v>817.06940733360216</v>
      </c>
      <c r="I280" s="49"/>
      <c r="J280" s="49">
        <f t="shared" ref="J280:J285" si="236">H280-I280</f>
        <v>817.06940733360216</v>
      </c>
      <c r="K280" s="49"/>
      <c r="L280" s="49">
        <f t="shared" ref="L280:L285" si="237">J280-K280</f>
        <v>817.06940733360216</v>
      </c>
      <c r="M280" s="49"/>
      <c r="N280" s="49">
        <f t="shared" ref="N280:N285" si="238">L280-M280</f>
        <v>817.06940733360216</v>
      </c>
      <c r="O280" s="23">
        <v>0.38</v>
      </c>
      <c r="P280" s="17">
        <v>140</v>
      </c>
      <c r="Q280" s="8">
        <f t="shared" si="197"/>
        <v>82.930592666397843</v>
      </c>
      <c r="R280" s="1"/>
      <c r="AF280" s="1"/>
      <c r="AG280" s="1"/>
    </row>
    <row r="281" spans="1:33">
      <c r="A281" s="27" t="s">
        <v>225</v>
      </c>
      <c r="B281" s="54">
        <f>1000*0.9</f>
        <v>900</v>
      </c>
      <c r="C281" s="54">
        <f t="shared" si="210"/>
        <v>194.88689276603492</v>
      </c>
      <c r="D281" s="54">
        <f t="shared" si="221"/>
        <v>705.11310723396514</v>
      </c>
      <c r="E281" s="49"/>
      <c r="F281" s="49">
        <f t="shared" ref="F281:F285" si="239">D281-E281</f>
        <v>705.11310723396514</v>
      </c>
      <c r="G281" s="49"/>
      <c r="H281" s="49">
        <f t="shared" ref="H281:H285" si="240">F281-G281</f>
        <v>705.11310723396514</v>
      </c>
      <c r="I281" s="49"/>
      <c r="J281" s="49">
        <f t="shared" si="236"/>
        <v>705.11310723396514</v>
      </c>
      <c r="K281" s="49"/>
      <c r="L281" s="49">
        <f t="shared" si="237"/>
        <v>705.11310723396514</v>
      </c>
      <c r="M281" s="49"/>
      <c r="N281" s="49">
        <f t="shared" si="238"/>
        <v>705.11310723396514</v>
      </c>
      <c r="O281" s="23">
        <v>0.38</v>
      </c>
      <c r="P281" s="17">
        <v>329</v>
      </c>
      <c r="Q281" s="8">
        <f t="shared" si="197"/>
        <v>194.88689276603492</v>
      </c>
      <c r="R281" s="1"/>
      <c r="AF281" s="1"/>
      <c r="AG281" s="1"/>
    </row>
    <row r="282" spans="1:33">
      <c r="A282" s="27" t="s">
        <v>226</v>
      </c>
      <c r="B282" s="54">
        <f t="shared" ref="B282:B290" si="241">630*0.9</f>
        <v>567</v>
      </c>
      <c r="C282" s="54">
        <f t="shared" si="210"/>
        <v>162.8993784518529</v>
      </c>
      <c r="D282" s="54">
        <f t="shared" si="221"/>
        <v>404.1006215481471</v>
      </c>
      <c r="E282" s="49"/>
      <c r="F282" s="49">
        <f t="shared" si="239"/>
        <v>404.1006215481471</v>
      </c>
      <c r="G282" s="49"/>
      <c r="H282" s="49">
        <f t="shared" si="240"/>
        <v>404.1006215481471</v>
      </c>
      <c r="I282" s="49"/>
      <c r="J282" s="49">
        <f t="shared" si="236"/>
        <v>404.1006215481471</v>
      </c>
      <c r="K282" s="49"/>
      <c r="L282" s="49">
        <f t="shared" si="237"/>
        <v>404.1006215481471</v>
      </c>
      <c r="M282" s="49"/>
      <c r="N282" s="49">
        <f t="shared" si="238"/>
        <v>404.1006215481471</v>
      </c>
      <c r="O282" s="23">
        <v>0.38</v>
      </c>
      <c r="P282" s="17">
        <v>275</v>
      </c>
      <c r="Q282" s="8">
        <f t="shared" si="197"/>
        <v>162.8993784518529</v>
      </c>
      <c r="R282" s="1"/>
      <c r="AF282" s="1"/>
      <c r="AG282" s="1"/>
    </row>
    <row r="283" spans="1:33">
      <c r="A283" s="27" t="s">
        <v>227</v>
      </c>
      <c r="B283" s="54">
        <f t="shared" si="241"/>
        <v>567</v>
      </c>
      <c r="C283" s="54">
        <f t="shared" si="210"/>
        <v>91.22365193303763</v>
      </c>
      <c r="D283" s="54">
        <f t="shared" si="221"/>
        <v>475.77634806696238</v>
      </c>
      <c r="E283" s="49"/>
      <c r="F283" s="49">
        <f t="shared" si="239"/>
        <v>475.77634806696238</v>
      </c>
      <c r="G283" s="49"/>
      <c r="H283" s="49">
        <f t="shared" si="240"/>
        <v>475.77634806696238</v>
      </c>
      <c r="I283" s="49"/>
      <c r="J283" s="49">
        <f t="shared" si="236"/>
        <v>475.77634806696238</v>
      </c>
      <c r="K283" s="49"/>
      <c r="L283" s="49">
        <f t="shared" si="237"/>
        <v>475.77634806696238</v>
      </c>
      <c r="M283" s="49"/>
      <c r="N283" s="49">
        <f t="shared" si="238"/>
        <v>475.77634806696238</v>
      </c>
      <c r="O283" s="23">
        <v>0.38</v>
      </c>
      <c r="P283" s="17">
        <v>154</v>
      </c>
      <c r="Q283" s="8">
        <f t="shared" si="197"/>
        <v>91.22365193303763</v>
      </c>
      <c r="R283" s="1"/>
      <c r="AF283" s="1"/>
      <c r="AG283" s="1"/>
    </row>
    <row r="284" spans="1:33">
      <c r="A284" s="27" t="s">
        <v>228</v>
      </c>
      <c r="B284" s="54">
        <f t="shared" si="241"/>
        <v>567</v>
      </c>
      <c r="C284" s="54">
        <f t="shared" si="210"/>
        <v>336.46126167509988</v>
      </c>
      <c r="D284" s="54">
        <f t="shared" si="221"/>
        <v>230.53873832490012</v>
      </c>
      <c r="E284" s="49"/>
      <c r="F284" s="49">
        <f t="shared" si="239"/>
        <v>230.53873832490012</v>
      </c>
      <c r="G284" s="49"/>
      <c r="H284" s="49">
        <f t="shared" si="240"/>
        <v>230.53873832490012</v>
      </c>
      <c r="I284" s="49"/>
      <c r="J284" s="49">
        <f t="shared" si="236"/>
        <v>230.53873832490012</v>
      </c>
      <c r="K284" s="49"/>
      <c r="L284" s="49">
        <f t="shared" si="237"/>
        <v>230.53873832490012</v>
      </c>
      <c r="M284" s="49"/>
      <c r="N284" s="49">
        <f t="shared" si="238"/>
        <v>230.53873832490012</v>
      </c>
      <c r="O284" s="23">
        <v>0.38</v>
      </c>
      <c r="P284" s="17">
        <v>568</v>
      </c>
      <c r="Q284" s="8">
        <f t="shared" si="197"/>
        <v>336.46126167509988</v>
      </c>
      <c r="R284" s="1"/>
      <c r="AF284" s="1"/>
      <c r="AG284" s="1"/>
    </row>
    <row r="285" spans="1:33" s="20" customFormat="1">
      <c r="A285" s="27" t="s">
        <v>229</v>
      </c>
      <c r="B285" s="54">
        <f t="shared" si="241"/>
        <v>567</v>
      </c>
      <c r="C285" s="54">
        <v>0</v>
      </c>
      <c r="D285" s="54">
        <f t="shared" si="221"/>
        <v>567</v>
      </c>
      <c r="E285" s="49"/>
      <c r="F285" s="49">
        <f t="shared" si="239"/>
        <v>567</v>
      </c>
      <c r="G285" s="49"/>
      <c r="H285" s="49">
        <f t="shared" si="240"/>
        <v>567</v>
      </c>
      <c r="I285" s="49"/>
      <c r="J285" s="49">
        <f t="shared" si="236"/>
        <v>567</v>
      </c>
      <c r="K285" s="49"/>
      <c r="L285" s="49">
        <f t="shared" si="237"/>
        <v>567</v>
      </c>
      <c r="M285" s="49"/>
      <c r="N285" s="49">
        <f t="shared" si="238"/>
        <v>567</v>
      </c>
      <c r="O285" s="23">
        <v>0.38</v>
      </c>
      <c r="P285" s="18" t="s">
        <v>346</v>
      </c>
      <c r="Q285" s="19" t="e">
        <f t="shared" si="197"/>
        <v>#VALUE!</v>
      </c>
      <c r="R285" s="15" t="s">
        <v>346</v>
      </c>
      <c r="AF285" s="21"/>
      <c r="AG285" s="21"/>
    </row>
    <row r="286" spans="1:33">
      <c r="A286" s="42" t="s">
        <v>69</v>
      </c>
      <c r="B286" s="47">
        <v>3237</v>
      </c>
      <c r="C286" s="47">
        <v>2482</v>
      </c>
      <c r="D286" s="47">
        <f t="shared" si="221"/>
        <v>755</v>
      </c>
      <c r="E286" s="48">
        <f>SUM(E287:E295)</f>
        <v>125</v>
      </c>
      <c r="F286" s="48">
        <f>D286-E286</f>
        <v>630</v>
      </c>
      <c r="G286" s="48">
        <f>SUM(G287:G295)</f>
        <v>0</v>
      </c>
      <c r="H286" s="48">
        <f>F286-G286</f>
        <v>630</v>
      </c>
      <c r="I286" s="48">
        <f>SUM(I287:I295)</f>
        <v>16</v>
      </c>
      <c r="J286" s="48">
        <f>H286-I286</f>
        <v>614</v>
      </c>
      <c r="K286" s="48">
        <f>SUM(K287:K295)</f>
        <v>0</v>
      </c>
      <c r="L286" s="48">
        <f>J286-K286</f>
        <v>614</v>
      </c>
      <c r="M286" s="48">
        <f>SUM(M287:M295)</f>
        <v>0</v>
      </c>
      <c r="N286" s="48">
        <f>L286-M286</f>
        <v>614</v>
      </c>
      <c r="O286" s="30">
        <v>6</v>
      </c>
      <c r="P286" s="17">
        <v>1883</v>
      </c>
      <c r="Q286" s="8">
        <f t="shared" si="197"/>
        <v>1115.416471363051</v>
      </c>
      <c r="R286" s="1"/>
      <c r="AF286" s="1"/>
      <c r="AG286" s="1"/>
    </row>
    <row r="287" spans="1:33">
      <c r="A287" s="27" t="s">
        <v>230</v>
      </c>
      <c r="B287" s="54">
        <f t="shared" si="241"/>
        <v>567</v>
      </c>
      <c r="C287" s="54">
        <f t="shared" si="210"/>
        <v>111.36393872344853</v>
      </c>
      <c r="D287" s="54">
        <f t="shared" si="221"/>
        <v>455.63606127655146</v>
      </c>
      <c r="E287" s="48"/>
      <c r="F287" s="49">
        <f t="shared" ref="F287" si="242">D287-E287</f>
        <v>455.63606127655146</v>
      </c>
      <c r="G287" s="49"/>
      <c r="H287" s="49">
        <f t="shared" ref="H287" si="243">F287-G287</f>
        <v>455.63606127655146</v>
      </c>
      <c r="I287" s="49"/>
      <c r="J287" s="49">
        <f t="shared" ref="J287:J295" si="244">H287-I287</f>
        <v>455.63606127655146</v>
      </c>
      <c r="K287" s="49"/>
      <c r="L287" s="49">
        <f t="shared" ref="L287:L295" si="245">J287-K287</f>
        <v>455.63606127655146</v>
      </c>
      <c r="M287" s="49"/>
      <c r="N287" s="49">
        <f t="shared" ref="N287:N295" si="246">L287-M287</f>
        <v>455.63606127655146</v>
      </c>
      <c r="O287" s="23">
        <v>0.38</v>
      </c>
      <c r="P287" s="17">
        <v>188</v>
      </c>
      <c r="Q287" s="8">
        <f t="shared" si="197"/>
        <v>111.36393872344853</v>
      </c>
      <c r="R287" s="1"/>
      <c r="AF287" s="1"/>
      <c r="AG287" s="1"/>
    </row>
    <row r="288" spans="1:33">
      <c r="A288" s="27" t="s">
        <v>231</v>
      </c>
      <c r="B288" s="54">
        <f t="shared" si="241"/>
        <v>567</v>
      </c>
      <c r="C288" s="54">
        <f t="shared" si="210"/>
        <v>76.414617528323731</v>
      </c>
      <c r="D288" s="54">
        <f t="shared" si="221"/>
        <v>490.58538247167627</v>
      </c>
      <c r="E288" s="48"/>
      <c r="F288" s="49">
        <f t="shared" ref="F288:F295" si="247">D288-E288</f>
        <v>490.58538247167627</v>
      </c>
      <c r="G288" s="49"/>
      <c r="H288" s="49">
        <f t="shared" ref="H288:H295" si="248">F288-G288</f>
        <v>490.58538247167627</v>
      </c>
      <c r="I288" s="49"/>
      <c r="J288" s="49">
        <f t="shared" si="244"/>
        <v>490.58538247167627</v>
      </c>
      <c r="K288" s="49"/>
      <c r="L288" s="49">
        <f t="shared" si="245"/>
        <v>490.58538247167627</v>
      </c>
      <c r="M288" s="49"/>
      <c r="N288" s="49">
        <f t="shared" si="246"/>
        <v>490.58538247167627</v>
      </c>
      <c r="O288" s="23">
        <v>0.38</v>
      </c>
      <c r="P288" s="17">
        <v>129</v>
      </c>
      <c r="Q288" s="8">
        <f t="shared" si="197"/>
        <v>76.414617528323731</v>
      </c>
      <c r="R288" s="1"/>
      <c r="AF288" s="1"/>
      <c r="AG288" s="1"/>
    </row>
    <row r="289" spans="1:33">
      <c r="A289" s="27" t="s">
        <v>232</v>
      </c>
      <c r="B289" s="54">
        <f t="shared" si="241"/>
        <v>567</v>
      </c>
      <c r="C289" s="54">
        <f t="shared" si="210"/>
        <v>4.1465296333198927</v>
      </c>
      <c r="D289" s="54">
        <f t="shared" si="221"/>
        <v>562.85347036668009</v>
      </c>
      <c r="E289" s="49"/>
      <c r="F289" s="49">
        <f t="shared" si="247"/>
        <v>562.85347036668009</v>
      </c>
      <c r="G289" s="49"/>
      <c r="H289" s="49">
        <f t="shared" si="248"/>
        <v>562.85347036668009</v>
      </c>
      <c r="I289" s="49"/>
      <c r="J289" s="49">
        <f t="shared" si="244"/>
        <v>562.85347036668009</v>
      </c>
      <c r="K289" s="49"/>
      <c r="L289" s="49">
        <f t="shared" si="245"/>
        <v>562.85347036668009</v>
      </c>
      <c r="M289" s="49"/>
      <c r="N289" s="49">
        <f t="shared" si="246"/>
        <v>562.85347036668009</v>
      </c>
      <c r="O289" s="23">
        <v>0.38</v>
      </c>
      <c r="P289" s="17">
        <v>7</v>
      </c>
      <c r="Q289" s="8">
        <f t="shared" si="197"/>
        <v>4.1465296333198927</v>
      </c>
      <c r="R289" s="1"/>
      <c r="AF289" s="1"/>
      <c r="AG289" s="1"/>
    </row>
    <row r="290" spans="1:33">
      <c r="A290" s="27" t="s">
        <v>233</v>
      </c>
      <c r="B290" s="54">
        <f t="shared" si="241"/>
        <v>567</v>
      </c>
      <c r="C290" s="54">
        <f t="shared" si="210"/>
        <v>214.43481818025725</v>
      </c>
      <c r="D290" s="54">
        <f t="shared" si="221"/>
        <v>352.56518181974275</v>
      </c>
      <c r="E290" s="49"/>
      <c r="F290" s="49">
        <f t="shared" si="247"/>
        <v>352.56518181974275</v>
      </c>
      <c r="G290" s="49"/>
      <c r="H290" s="49">
        <f t="shared" si="248"/>
        <v>352.56518181974275</v>
      </c>
      <c r="I290" s="49"/>
      <c r="J290" s="49">
        <f t="shared" si="244"/>
        <v>352.56518181974275</v>
      </c>
      <c r="K290" s="49"/>
      <c r="L290" s="49">
        <f t="shared" si="245"/>
        <v>352.56518181974275</v>
      </c>
      <c r="M290" s="49"/>
      <c r="N290" s="49">
        <f t="shared" si="246"/>
        <v>352.56518181974275</v>
      </c>
      <c r="O290" s="23">
        <v>0.38</v>
      </c>
      <c r="P290" s="17">
        <v>362</v>
      </c>
      <c r="Q290" s="8">
        <f t="shared" si="197"/>
        <v>214.43481818025725</v>
      </c>
      <c r="R290" s="1"/>
      <c r="AF290" s="1"/>
      <c r="AG290" s="1"/>
    </row>
    <row r="291" spans="1:33">
      <c r="A291" s="27" t="s">
        <v>234</v>
      </c>
      <c r="B291" s="54">
        <f t="shared" ref="B291:B292" si="249">1000*0.9</f>
        <v>900</v>
      </c>
      <c r="C291" s="54">
        <f t="shared" si="210"/>
        <v>84.115315418774969</v>
      </c>
      <c r="D291" s="54">
        <f t="shared" si="221"/>
        <v>815.88468458122497</v>
      </c>
      <c r="E291" s="49"/>
      <c r="F291" s="49">
        <f t="shared" si="247"/>
        <v>815.88468458122497</v>
      </c>
      <c r="G291" s="49"/>
      <c r="H291" s="49">
        <f t="shared" si="248"/>
        <v>815.88468458122497</v>
      </c>
      <c r="I291" s="49">
        <v>16</v>
      </c>
      <c r="J291" s="49">
        <f t="shared" si="244"/>
        <v>799.88468458122497</v>
      </c>
      <c r="K291" s="49"/>
      <c r="L291" s="49">
        <f t="shared" si="245"/>
        <v>799.88468458122497</v>
      </c>
      <c r="M291" s="49"/>
      <c r="N291" s="49">
        <f t="shared" si="246"/>
        <v>799.88468458122497</v>
      </c>
      <c r="O291" s="23">
        <v>0.38</v>
      </c>
      <c r="P291" s="17">
        <v>142</v>
      </c>
      <c r="Q291" s="8">
        <f t="shared" si="197"/>
        <v>84.115315418774969</v>
      </c>
      <c r="R291" s="1"/>
      <c r="AF291" s="1"/>
      <c r="AG291" s="1"/>
    </row>
    <row r="292" spans="1:33">
      <c r="A292" s="27" t="s">
        <v>235</v>
      </c>
      <c r="B292" s="54">
        <f t="shared" si="249"/>
        <v>900</v>
      </c>
      <c r="C292" s="54">
        <f t="shared" si="210"/>
        <v>84.707676794963518</v>
      </c>
      <c r="D292" s="54">
        <f t="shared" si="221"/>
        <v>815.2923232050365</v>
      </c>
      <c r="E292" s="49"/>
      <c r="F292" s="49">
        <f t="shared" si="247"/>
        <v>815.2923232050365</v>
      </c>
      <c r="G292" s="49"/>
      <c r="H292" s="49">
        <f t="shared" si="248"/>
        <v>815.2923232050365</v>
      </c>
      <c r="I292" s="49"/>
      <c r="J292" s="49">
        <f t="shared" si="244"/>
        <v>815.2923232050365</v>
      </c>
      <c r="K292" s="49"/>
      <c r="L292" s="49">
        <f t="shared" si="245"/>
        <v>815.2923232050365</v>
      </c>
      <c r="M292" s="49"/>
      <c r="N292" s="49">
        <f t="shared" si="246"/>
        <v>815.2923232050365</v>
      </c>
      <c r="O292" s="23">
        <v>0.38</v>
      </c>
      <c r="P292" s="17">
        <v>143</v>
      </c>
      <c r="Q292" s="8">
        <f t="shared" si="197"/>
        <v>84.707676794963518</v>
      </c>
      <c r="R292" s="1"/>
      <c r="AF292" s="1"/>
      <c r="AG292" s="1"/>
    </row>
    <row r="293" spans="1:33" s="20" customFormat="1">
      <c r="A293" s="27" t="s">
        <v>438</v>
      </c>
      <c r="B293" s="54">
        <f t="shared" ref="B293:B294" si="250">630*0.9</f>
        <v>567</v>
      </c>
      <c r="C293" s="54">
        <f t="shared" ref="C293:C294" si="251">Q293</f>
        <v>457.3029824175652</v>
      </c>
      <c r="D293" s="54">
        <f t="shared" si="221"/>
        <v>109.6970175824348</v>
      </c>
      <c r="E293" s="49">
        <v>25</v>
      </c>
      <c r="F293" s="49">
        <f t="shared" si="247"/>
        <v>84.697017582434796</v>
      </c>
      <c r="G293" s="49"/>
      <c r="H293" s="49">
        <f t="shared" si="248"/>
        <v>84.697017582434796</v>
      </c>
      <c r="I293" s="49"/>
      <c r="J293" s="49">
        <f t="shared" si="244"/>
        <v>84.697017582434796</v>
      </c>
      <c r="K293" s="49"/>
      <c r="L293" s="49">
        <f t="shared" si="245"/>
        <v>84.697017582434796</v>
      </c>
      <c r="M293" s="49"/>
      <c r="N293" s="49">
        <f t="shared" si="246"/>
        <v>84.697017582434796</v>
      </c>
      <c r="O293" s="23">
        <v>0.38</v>
      </c>
      <c r="P293" s="18">
        <v>772</v>
      </c>
      <c r="Q293" s="19">
        <f t="shared" si="197"/>
        <v>457.3029824175652</v>
      </c>
      <c r="R293" s="21"/>
      <c r="AF293" s="21"/>
      <c r="AG293" s="21"/>
    </row>
    <row r="294" spans="1:33" s="20" customFormat="1">
      <c r="A294" s="27" t="s">
        <v>439</v>
      </c>
      <c r="B294" s="54">
        <f t="shared" si="250"/>
        <v>567</v>
      </c>
      <c r="C294" s="54">
        <f t="shared" si="251"/>
        <v>34.94932119512481</v>
      </c>
      <c r="D294" s="54">
        <f t="shared" si="221"/>
        <v>532.05067880487513</v>
      </c>
      <c r="E294" s="49">
        <v>100</v>
      </c>
      <c r="F294" s="49">
        <f t="shared" si="247"/>
        <v>432.05067880487513</v>
      </c>
      <c r="G294" s="49"/>
      <c r="H294" s="49">
        <f t="shared" si="248"/>
        <v>432.05067880487513</v>
      </c>
      <c r="I294" s="49"/>
      <c r="J294" s="49">
        <f t="shared" si="244"/>
        <v>432.05067880487513</v>
      </c>
      <c r="K294" s="49"/>
      <c r="L294" s="49">
        <f t="shared" si="245"/>
        <v>432.05067880487513</v>
      </c>
      <c r="M294" s="49"/>
      <c r="N294" s="49">
        <f t="shared" si="246"/>
        <v>432.05067880487513</v>
      </c>
      <c r="O294" s="23">
        <v>0.38</v>
      </c>
      <c r="P294" s="18">
        <v>59</v>
      </c>
      <c r="Q294" s="19">
        <f t="shared" si="197"/>
        <v>34.94932119512481</v>
      </c>
      <c r="R294" s="21"/>
      <c r="AF294" s="21"/>
      <c r="AG294" s="21"/>
    </row>
    <row r="295" spans="1:33">
      <c r="A295" s="27" t="s">
        <v>70</v>
      </c>
      <c r="B295" s="54">
        <f>630*0.9</f>
        <v>567</v>
      </c>
      <c r="C295" s="54">
        <f t="shared" si="210"/>
        <v>231.0209367135368</v>
      </c>
      <c r="D295" s="54">
        <f t="shared" si="221"/>
        <v>335.9790632864632</v>
      </c>
      <c r="E295" s="49"/>
      <c r="F295" s="49">
        <f t="shared" si="247"/>
        <v>335.9790632864632</v>
      </c>
      <c r="G295" s="49"/>
      <c r="H295" s="49">
        <f t="shared" si="248"/>
        <v>335.9790632864632</v>
      </c>
      <c r="I295" s="49"/>
      <c r="J295" s="49">
        <f t="shared" si="244"/>
        <v>335.9790632864632</v>
      </c>
      <c r="K295" s="49"/>
      <c r="L295" s="49">
        <f t="shared" si="245"/>
        <v>335.9790632864632</v>
      </c>
      <c r="M295" s="49"/>
      <c r="N295" s="49">
        <f t="shared" si="246"/>
        <v>335.9790632864632</v>
      </c>
      <c r="O295" s="23">
        <v>0.38</v>
      </c>
      <c r="P295" s="17">
        <v>390</v>
      </c>
      <c r="Q295" s="8">
        <f t="shared" si="197"/>
        <v>231.0209367135368</v>
      </c>
      <c r="R295" s="1"/>
      <c r="AF295" s="1"/>
      <c r="AG295" s="1"/>
    </row>
    <row r="296" spans="1:33">
      <c r="A296" s="42" t="s">
        <v>105</v>
      </c>
      <c r="B296" s="47">
        <v>5395</v>
      </c>
      <c r="C296" s="47">
        <v>579</v>
      </c>
      <c r="D296" s="47">
        <f t="shared" si="221"/>
        <v>4816</v>
      </c>
      <c r="E296" s="48">
        <f>SUM(E297)</f>
        <v>0</v>
      </c>
      <c r="F296" s="48">
        <f>D296-E296</f>
        <v>4816</v>
      </c>
      <c r="G296" s="48">
        <f>SUM(G297)</f>
        <v>0</v>
      </c>
      <c r="H296" s="48">
        <f>F296-G296</f>
        <v>4816</v>
      </c>
      <c r="I296" s="48">
        <f>SUM(I297)</f>
        <v>0</v>
      </c>
      <c r="J296" s="48">
        <f>H296-I296</f>
        <v>4816</v>
      </c>
      <c r="K296" s="48">
        <f>SUM(K297)</f>
        <v>0</v>
      </c>
      <c r="L296" s="48">
        <f>J296-K296</f>
        <v>4816</v>
      </c>
      <c r="M296" s="48">
        <f>SUM(M297)</f>
        <v>0</v>
      </c>
      <c r="N296" s="48">
        <f>L296-M296</f>
        <v>4816</v>
      </c>
      <c r="O296" s="23">
        <v>0.38</v>
      </c>
      <c r="P296" s="17">
        <v>677</v>
      </c>
      <c r="Q296" s="8">
        <f t="shared" si="197"/>
        <v>401.0286516796524</v>
      </c>
      <c r="R296" s="1"/>
      <c r="AF296" s="1"/>
      <c r="AG296" s="1"/>
    </row>
    <row r="297" spans="1:33">
      <c r="A297" s="27" t="s">
        <v>238</v>
      </c>
      <c r="B297" s="54">
        <f>1600*0.9</f>
        <v>1440</v>
      </c>
      <c r="C297" s="54">
        <f t="shared" si="210"/>
        <v>74.637533399758055</v>
      </c>
      <c r="D297" s="54">
        <f t="shared" si="221"/>
        <v>1365.362466600242</v>
      </c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23">
        <v>0.38</v>
      </c>
      <c r="P297" s="17">
        <v>126</v>
      </c>
      <c r="Q297" s="8">
        <f t="shared" si="197"/>
        <v>74.637533399758055</v>
      </c>
      <c r="R297" s="1"/>
      <c r="AF297" s="1"/>
      <c r="AG297" s="1"/>
    </row>
    <row r="298" spans="1:33" s="5" customFormat="1">
      <c r="A298" s="42" t="s">
        <v>71</v>
      </c>
      <c r="B298" s="59">
        <v>4414</v>
      </c>
      <c r="C298" s="47">
        <v>1265</v>
      </c>
      <c r="D298" s="59">
        <f t="shared" si="221"/>
        <v>3149</v>
      </c>
      <c r="E298" s="57">
        <f>SUM(E299:E304)</f>
        <v>157.30000000000001</v>
      </c>
      <c r="F298" s="57">
        <f>D298-E298</f>
        <v>2991.7</v>
      </c>
      <c r="G298" s="57">
        <f>SUM(G299:G304)</f>
        <v>0</v>
      </c>
      <c r="H298" s="57">
        <f>F298-G298</f>
        <v>2991.7</v>
      </c>
      <c r="I298" s="57">
        <f>SUM(I299:I304)</f>
        <v>0</v>
      </c>
      <c r="J298" s="57">
        <f>H298-I298</f>
        <v>2991.7</v>
      </c>
      <c r="K298" s="57">
        <f>SUM(K299:K304)</f>
        <v>95</v>
      </c>
      <c r="L298" s="57">
        <f>J298-K298</f>
        <v>2896.7</v>
      </c>
      <c r="M298" s="57">
        <f>SUM(M299:M304)</f>
        <v>0</v>
      </c>
      <c r="N298" s="57">
        <f>L298-M298</f>
        <v>2896.7</v>
      </c>
      <c r="O298" s="23">
        <v>0.38</v>
      </c>
      <c r="P298" s="17">
        <v>1148</v>
      </c>
      <c r="Q298" s="8">
        <f t="shared" si="197"/>
        <v>680.03085986446229</v>
      </c>
      <c r="R298" s="4"/>
      <c r="AF298" s="4"/>
      <c r="AG298" s="4"/>
    </row>
    <row r="299" spans="1:33">
      <c r="A299" s="27" t="s">
        <v>72</v>
      </c>
      <c r="B299" s="56">
        <f>400*0.9</f>
        <v>360</v>
      </c>
      <c r="C299" s="54">
        <f t="shared" si="210"/>
        <v>231.0209367135368</v>
      </c>
      <c r="D299" s="54">
        <f t="shared" si="221"/>
        <v>128.9790632864632</v>
      </c>
      <c r="E299" s="49"/>
      <c r="F299" s="49">
        <f t="shared" ref="F299" si="252">D299-E299</f>
        <v>128.9790632864632</v>
      </c>
      <c r="G299" s="49"/>
      <c r="H299" s="49">
        <f t="shared" ref="H299" si="253">F299-G299</f>
        <v>128.9790632864632</v>
      </c>
      <c r="I299" s="49"/>
      <c r="J299" s="49">
        <f t="shared" ref="J299:J303" si="254">H299-I299</f>
        <v>128.9790632864632</v>
      </c>
      <c r="K299" s="49">
        <v>25</v>
      </c>
      <c r="L299" s="49">
        <f t="shared" ref="L299:L303" si="255">J299-K299</f>
        <v>103.9790632864632</v>
      </c>
      <c r="M299" s="49"/>
      <c r="N299" s="49">
        <f t="shared" ref="N299:N303" si="256">L299-M299</f>
        <v>103.9790632864632</v>
      </c>
      <c r="O299" s="23">
        <v>0.38</v>
      </c>
      <c r="P299" s="17">
        <v>390</v>
      </c>
      <c r="Q299" s="8">
        <f t="shared" si="197"/>
        <v>231.0209367135368</v>
      </c>
      <c r="R299" s="1"/>
      <c r="AF299" s="1"/>
      <c r="AG299" s="1"/>
    </row>
    <row r="300" spans="1:33">
      <c r="A300" s="27" t="s">
        <v>239</v>
      </c>
      <c r="B300" s="54">
        <f t="shared" ref="B300:B301" si="257">630*0.9</f>
        <v>567</v>
      </c>
      <c r="C300" s="54">
        <f t="shared" si="210"/>
        <v>216.80426368501153</v>
      </c>
      <c r="D300" s="54">
        <f t="shared" si="221"/>
        <v>350.19573631498849</v>
      </c>
      <c r="E300" s="49">
        <v>157.30000000000001</v>
      </c>
      <c r="F300" s="49">
        <f t="shared" ref="F300:F303" si="258">D300-E300</f>
        <v>192.89573631498848</v>
      </c>
      <c r="G300" s="49"/>
      <c r="H300" s="49">
        <f t="shared" ref="H300:H303" si="259">F300-G300</f>
        <v>192.89573631498848</v>
      </c>
      <c r="I300" s="49"/>
      <c r="J300" s="49">
        <f t="shared" si="254"/>
        <v>192.89573631498848</v>
      </c>
      <c r="K300" s="49">
        <v>70</v>
      </c>
      <c r="L300" s="49">
        <f t="shared" si="255"/>
        <v>122.89573631498848</v>
      </c>
      <c r="M300" s="49"/>
      <c r="N300" s="49">
        <f t="shared" si="256"/>
        <v>122.89573631498848</v>
      </c>
      <c r="O300" s="23">
        <v>0.38</v>
      </c>
      <c r="P300" s="17">
        <v>366</v>
      </c>
      <c r="Q300" s="8">
        <f t="shared" si="197"/>
        <v>216.80426368501153</v>
      </c>
      <c r="R300" s="1"/>
      <c r="AF300" s="1"/>
      <c r="AG300" s="1"/>
    </row>
    <row r="301" spans="1:33">
      <c r="A301" s="27" t="s">
        <v>240</v>
      </c>
      <c r="B301" s="54">
        <f t="shared" si="257"/>
        <v>567</v>
      </c>
      <c r="C301" s="54">
        <f t="shared" si="210"/>
        <v>186.00147212320658</v>
      </c>
      <c r="D301" s="54">
        <f t="shared" si="221"/>
        <v>380.99852787679345</v>
      </c>
      <c r="E301" s="49"/>
      <c r="F301" s="49">
        <f t="shared" si="258"/>
        <v>380.99852787679345</v>
      </c>
      <c r="G301" s="49"/>
      <c r="H301" s="49">
        <f t="shared" si="259"/>
        <v>380.99852787679345</v>
      </c>
      <c r="I301" s="49"/>
      <c r="J301" s="49">
        <f t="shared" si="254"/>
        <v>380.99852787679345</v>
      </c>
      <c r="K301" s="49"/>
      <c r="L301" s="49">
        <f t="shared" si="255"/>
        <v>380.99852787679345</v>
      </c>
      <c r="M301" s="49"/>
      <c r="N301" s="49">
        <f t="shared" si="256"/>
        <v>380.99852787679345</v>
      </c>
      <c r="O301" s="23">
        <v>0.38</v>
      </c>
      <c r="P301" s="17">
        <v>314</v>
      </c>
      <c r="Q301" s="8">
        <f t="shared" si="197"/>
        <v>186.00147212320658</v>
      </c>
      <c r="R301" s="1"/>
      <c r="AF301" s="1"/>
      <c r="AG301" s="1"/>
    </row>
    <row r="302" spans="1:33">
      <c r="A302" s="27" t="s">
        <v>328</v>
      </c>
      <c r="B302" s="54">
        <f>630*0.9</f>
        <v>567</v>
      </c>
      <c r="C302" s="54">
        <f t="shared" si="210"/>
        <v>49.758355599838708</v>
      </c>
      <c r="D302" s="54">
        <f t="shared" si="221"/>
        <v>517.24164440016125</v>
      </c>
      <c r="E302" s="49"/>
      <c r="F302" s="49">
        <f t="shared" si="258"/>
        <v>517.24164440016125</v>
      </c>
      <c r="G302" s="49"/>
      <c r="H302" s="49">
        <f t="shared" si="259"/>
        <v>517.24164440016125</v>
      </c>
      <c r="I302" s="49"/>
      <c r="J302" s="49">
        <f t="shared" si="254"/>
        <v>517.24164440016125</v>
      </c>
      <c r="K302" s="49"/>
      <c r="L302" s="49">
        <f t="shared" si="255"/>
        <v>517.24164440016125</v>
      </c>
      <c r="M302" s="49"/>
      <c r="N302" s="49">
        <f t="shared" si="256"/>
        <v>517.24164440016125</v>
      </c>
      <c r="O302" s="23">
        <v>0.38</v>
      </c>
      <c r="P302" s="17">
        <v>84</v>
      </c>
      <c r="Q302" s="8">
        <f t="shared" si="197"/>
        <v>49.758355599838708</v>
      </c>
      <c r="R302" s="1"/>
      <c r="AF302" s="1"/>
      <c r="AG302" s="1"/>
    </row>
    <row r="303" spans="1:33">
      <c r="A303" s="27" t="s">
        <v>329</v>
      </c>
      <c r="B303" s="54">
        <f>630*0.9</f>
        <v>567</v>
      </c>
      <c r="C303" s="54">
        <f t="shared" si="210"/>
        <v>137.42783927574499</v>
      </c>
      <c r="D303" s="54">
        <f t="shared" si="221"/>
        <v>429.57216072425501</v>
      </c>
      <c r="E303" s="49"/>
      <c r="F303" s="49">
        <f t="shared" si="258"/>
        <v>429.57216072425501</v>
      </c>
      <c r="G303" s="49"/>
      <c r="H303" s="49">
        <f t="shared" si="259"/>
        <v>429.57216072425501</v>
      </c>
      <c r="I303" s="49"/>
      <c r="J303" s="49">
        <f t="shared" si="254"/>
        <v>429.57216072425501</v>
      </c>
      <c r="K303" s="49"/>
      <c r="L303" s="49">
        <f t="shared" si="255"/>
        <v>429.57216072425501</v>
      </c>
      <c r="M303" s="49"/>
      <c r="N303" s="49">
        <f t="shared" si="256"/>
        <v>429.57216072425501</v>
      </c>
      <c r="O303" s="23">
        <v>0.38</v>
      </c>
      <c r="P303" s="17">
        <v>232</v>
      </c>
      <c r="Q303" s="8">
        <f t="shared" si="197"/>
        <v>137.42783927574499</v>
      </c>
      <c r="R303" s="1"/>
      <c r="AF303" s="1"/>
      <c r="AG303" s="1"/>
    </row>
    <row r="304" spans="1:33">
      <c r="A304" s="27" t="s">
        <v>397</v>
      </c>
      <c r="B304" s="54">
        <f>630*0.9</f>
        <v>567</v>
      </c>
      <c r="C304" s="54" t="s">
        <v>468</v>
      </c>
      <c r="D304" s="54" t="s">
        <v>468</v>
      </c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23">
        <v>0.38</v>
      </c>
      <c r="P304" s="17">
        <v>0</v>
      </c>
      <c r="Q304" s="8">
        <f t="shared" si="197"/>
        <v>0</v>
      </c>
      <c r="R304" s="1"/>
      <c r="AF304" s="1"/>
      <c r="AG304" s="1"/>
    </row>
    <row r="305" spans="1:33">
      <c r="A305" s="42" t="s">
        <v>73</v>
      </c>
      <c r="B305" s="47">
        <v>4414</v>
      </c>
      <c r="C305" s="47">
        <v>824</v>
      </c>
      <c r="D305" s="47">
        <f t="shared" si="221"/>
        <v>3590</v>
      </c>
      <c r="E305" s="57">
        <f>SUM(E306:E315)</f>
        <v>16</v>
      </c>
      <c r="F305" s="48">
        <f>D305-E305</f>
        <v>3574</v>
      </c>
      <c r="G305" s="57">
        <f>SUM(G306:G315)</f>
        <v>0</v>
      </c>
      <c r="H305" s="48">
        <f>F305-G305</f>
        <v>3574</v>
      </c>
      <c r="I305" s="57">
        <f>SUM(I306:I315)</f>
        <v>50</v>
      </c>
      <c r="J305" s="48">
        <f>H305-I305</f>
        <v>3524</v>
      </c>
      <c r="K305" s="57">
        <f>SUM(K306:K315)</f>
        <v>80</v>
      </c>
      <c r="L305" s="48">
        <f>J305-K305</f>
        <v>3444</v>
      </c>
      <c r="M305" s="57">
        <f>SUM(M306:M315)</f>
        <v>0</v>
      </c>
      <c r="N305" s="48">
        <f>L305-M305</f>
        <v>3444</v>
      </c>
      <c r="O305" s="23">
        <v>0.38</v>
      </c>
      <c r="P305" s="17">
        <v>981</v>
      </c>
      <c r="Q305" s="8">
        <f t="shared" si="197"/>
        <v>581.10651004097338</v>
      </c>
      <c r="R305" s="1"/>
      <c r="AF305" s="1"/>
      <c r="AG305" s="1"/>
    </row>
    <row r="306" spans="1:33">
      <c r="A306" s="27" t="s">
        <v>74</v>
      </c>
      <c r="B306" s="54">
        <f>400*0.9</f>
        <v>360</v>
      </c>
      <c r="C306" s="54">
        <f t="shared" si="210"/>
        <v>119.06463661389974</v>
      </c>
      <c r="D306" s="54">
        <f t="shared" si="221"/>
        <v>240.93536338610028</v>
      </c>
      <c r="E306" s="49"/>
      <c r="F306" s="49">
        <f t="shared" ref="F306" si="260">D306-E306</f>
        <v>240.93536338610028</v>
      </c>
      <c r="G306" s="49"/>
      <c r="H306" s="49">
        <f t="shared" ref="H306" si="261">F306-G306</f>
        <v>240.93536338610028</v>
      </c>
      <c r="I306" s="49">
        <v>50</v>
      </c>
      <c r="J306" s="49">
        <f t="shared" ref="J306:J309" si="262">H306-I306</f>
        <v>190.93536338610028</v>
      </c>
      <c r="K306" s="49"/>
      <c r="L306" s="49">
        <f t="shared" ref="L306:L309" si="263">J306-K306</f>
        <v>190.93536338610028</v>
      </c>
      <c r="M306" s="49"/>
      <c r="N306" s="49">
        <f t="shared" ref="N306:N309" si="264">L306-M306</f>
        <v>190.93536338610028</v>
      </c>
      <c r="O306" s="23">
        <v>0.38</v>
      </c>
      <c r="P306" s="17">
        <v>201</v>
      </c>
      <c r="Q306" s="8">
        <f t="shared" si="197"/>
        <v>119.06463661389974</v>
      </c>
      <c r="R306" s="1"/>
      <c r="AF306" s="1"/>
      <c r="AG306" s="1"/>
    </row>
    <row r="307" spans="1:33">
      <c r="A307" s="27" t="s">
        <v>75</v>
      </c>
      <c r="B307" s="54">
        <f>400*0.9</f>
        <v>360</v>
      </c>
      <c r="C307" s="54">
        <f t="shared" si="210"/>
        <v>103.66324083299729</v>
      </c>
      <c r="D307" s="54">
        <f t="shared" si="221"/>
        <v>256.3367591670027</v>
      </c>
      <c r="E307" s="49"/>
      <c r="F307" s="49">
        <f t="shared" ref="F307:F309" si="265">D307-E307</f>
        <v>256.3367591670027</v>
      </c>
      <c r="G307" s="49"/>
      <c r="H307" s="49">
        <f t="shared" ref="H307:H309" si="266">F307-G307</f>
        <v>256.3367591670027</v>
      </c>
      <c r="I307" s="49"/>
      <c r="J307" s="49">
        <f t="shared" si="262"/>
        <v>256.3367591670027</v>
      </c>
      <c r="K307" s="49"/>
      <c r="L307" s="49">
        <f t="shared" si="263"/>
        <v>256.3367591670027</v>
      </c>
      <c r="M307" s="49"/>
      <c r="N307" s="49">
        <f t="shared" si="264"/>
        <v>256.3367591670027</v>
      </c>
      <c r="O307" s="23">
        <v>0.38</v>
      </c>
      <c r="P307" s="17">
        <v>175</v>
      </c>
      <c r="Q307" s="8">
        <f t="shared" si="197"/>
        <v>103.66324083299729</v>
      </c>
      <c r="R307" s="1"/>
      <c r="AF307" s="1"/>
      <c r="AG307" s="1"/>
    </row>
    <row r="308" spans="1:33">
      <c r="A308" s="27" t="s">
        <v>76</v>
      </c>
      <c r="B308" s="54">
        <f>400*0.9</f>
        <v>360</v>
      </c>
      <c r="C308" s="54">
        <f t="shared" si="210"/>
        <v>91.816013309226193</v>
      </c>
      <c r="D308" s="54">
        <f t="shared" si="221"/>
        <v>268.18398669077379</v>
      </c>
      <c r="E308" s="49"/>
      <c r="F308" s="49">
        <f t="shared" si="265"/>
        <v>268.18398669077379</v>
      </c>
      <c r="G308" s="49"/>
      <c r="H308" s="49">
        <f t="shared" si="266"/>
        <v>268.18398669077379</v>
      </c>
      <c r="I308" s="49"/>
      <c r="J308" s="49">
        <f t="shared" si="262"/>
        <v>268.18398669077379</v>
      </c>
      <c r="K308" s="49"/>
      <c r="L308" s="49">
        <f t="shared" si="263"/>
        <v>268.18398669077379</v>
      </c>
      <c r="M308" s="49"/>
      <c r="N308" s="49">
        <f t="shared" si="264"/>
        <v>268.18398669077379</v>
      </c>
      <c r="O308" s="23">
        <v>0.38</v>
      </c>
      <c r="P308" s="17">
        <v>155</v>
      </c>
      <c r="Q308" s="8">
        <f t="shared" si="197"/>
        <v>91.816013309226193</v>
      </c>
      <c r="R308" s="1"/>
      <c r="AF308" s="1"/>
      <c r="AG308" s="1"/>
    </row>
    <row r="309" spans="1:33">
      <c r="A309" s="27" t="s">
        <v>77</v>
      </c>
      <c r="B309" s="54">
        <f>400*0.9</f>
        <v>360</v>
      </c>
      <c r="C309" s="54">
        <f t="shared" si="210"/>
        <v>302.69666323235214</v>
      </c>
      <c r="D309" s="54">
        <f t="shared" si="221"/>
        <v>57.303336767647863</v>
      </c>
      <c r="E309" s="49">
        <v>16</v>
      </c>
      <c r="F309" s="49">
        <f t="shared" si="265"/>
        <v>41.303336767647863</v>
      </c>
      <c r="G309" s="49"/>
      <c r="H309" s="49">
        <f t="shared" si="266"/>
        <v>41.303336767647863</v>
      </c>
      <c r="I309" s="49"/>
      <c r="J309" s="49">
        <f t="shared" si="262"/>
        <v>41.303336767647863</v>
      </c>
      <c r="K309" s="49">
        <v>80</v>
      </c>
      <c r="L309" s="49">
        <f t="shared" si="263"/>
        <v>-38.696663232352137</v>
      </c>
      <c r="M309" s="49"/>
      <c r="N309" s="49">
        <f t="shared" si="264"/>
        <v>-38.696663232352137</v>
      </c>
      <c r="O309" s="23">
        <v>0.38</v>
      </c>
      <c r="P309" s="17">
        <v>511</v>
      </c>
      <c r="Q309" s="8">
        <f t="shared" si="197"/>
        <v>302.69666323235214</v>
      </c>
      <c r="R309" s="1"/>
      <c r="AF309" s="1"/>
      <c r="AG309" s="1"/>
    </row>
    <row r="310" spans="1:33">
      <c r="A310" s="27" t="s">
        <v>399</v>
      </c>
      <c r="B310" s="54">
        <f>400*0.9</f>
        <v>360</v>
      </c>
      <c r="C310" s="54" t="s">
        <v>468</v>
      </c>
      <c r="D310" s="54" t="s">
        <v>468</v>
      </c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23">
        <v>0.38</v>
      </c>
      <c r="P310" s="17">
        <v>0</v>
      </c>
      <c r="Q310" s="8">
        <f t="shared" si="197"/>
        <v>0</v>
      </c>
      <c r="R310" s="1"/>
      <c r="AF310" s="1"/>
      <c r="AG310" s="1"/>
    </row>
    <row r="311" spans="1:33">
      <c r="A311" s="27" t="s">
        <v>330</v>
      </c>
      <c r="B311" s="54">
        <f>630*0.9</f>
        <v>567</v>
      </c>
      <c r="C311" s="54">
        <f t="shared" si="210"/>
        <v>94.185458813980418</v>
      </c>
      <c r="D311" s="54">
        <f t="shared" si="221"/>
        <v>472.8145411860196</v>
      </c>
      <c r="E311" s="49"/>
      <c r="F311" s="49">
        <f t="shared" ref="F311:F312" si="267">D311-E311</f>
        <v>472.8145411860196</v>
      </c>
      <c r="G311" s="49"/>
      <c r="H311" s="49">
        <f t="shared" ref="H311:H312" si="268">F311-G311</f>
        <v>472.8145411860196</v>
      </c>
      <c r="I311" s="49"/>
      <c r="J311" s="49">
        <f t="shared" ref="J311:J312" si="269">H311-I311</f>
        <v>472.8145411860196</v>
      </c>
      <c r="K311" s="49"/>
      <c r="L311" s="49">
        <f t="shared" ref="L311:L312" si="270">J311-K311</f>
        <v>472.8145411860196</v>
      </c>
      <c r="M311" s="49"/>
      <c r="N311" s="49">
        <f t="shared" ref="N311:N312" si="271">L311-M311</f>
        <v>472.8145411860196</v>
      </c>
      <c r="O311" s="23">
        <v>0.38</v>
      </c>
      <c r="P311" s="17">
        <v>159</v>
      </c>
      <c r="Q311" s="8">
        <f t="shared" si="197"/>
        <v>94.185458813980418</v>
      </c>
      <c r="R311" s="1"/>
      <c r="AF311" s="1"/>
      <c r="AG311" s="1"/>
    </row>
    <row r="312" spans="1:33">
      <c r="A312" s="27" t="s">
        <v>331</v>
      </c>
      <c r="B312" s="54">
        <f>630*0.9</f>
        <v>567</v>
      </c>
      <c r="C312" s="54">
        <f t="shared" si="210"/>
        <v>161.7146556994758</v>
      </c>
      <c r="D312" s="54">
        <f t="shared" si="221"/>
        <v>405.28534430052423</v>
      </c>
      <c r="E312" s="49"/>
      <c r="F312" s="49">
        <f t="shared" si="267"/>
        <v>405.28534430052423</v>
      </c>
      <c r="G312" s="49"/>
      <c r="H312" s="49">
        <f t="shared" si="268"/>
        <v>405.28534430052423</v>
      </c>
      <c r="I312" s="49"/>
      <c r="J312" s="49">
        <f t="shared" si="269"/>
        <v>405.28534430052423</v>
      </c>
      <c r="K312" s="49"/>
      <c r="L312" s="49">
        <f t="shared" si="270"/>
        <v>405.28534430052423</v>
      </c>
      <c r="M312" s="49"/>
      <c r="N312" s="49">
        <f t="shared" si="271"/>
        <v>405.28534430052423</v>
      </c>
      <c r="O312" s="23">
        <v>0.38</v>
      </c>
      <c r="P312" s="17">
        <v>273</v>
      </c>
      <c r="Q312" s="8">
        <f t="shared" si="197"/>
        <v>161.7146556994758</v>
      </c>
      <c r="R312" s="1"/>
      <c r="AF312" s="1"/>
      <c r="AG312" s="1"/>
    </row>
    <row r="313" spans="1:33">
      <c r="A313" s="27" t="s">
        <v>398</v>
      </c>
      <c r="B313" s="54">
        <f>1000*0.9</f>
        <v>900</v>
      </c>
      <c r="C313" s="54" t="s">
        <v>468</v>
      </c>
      <c r="D313" s="54" t="s">
        <v>468</v>
      </c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23">
        <v>0.38</v>
      </c>
      <c r="P313" s="17">
        <v>0</v>
      </c>
      <c r="Q313" s="8">
        <f t="shared" si="197"/>
        <v>0</v>
      </c>
      <c r="R313" s="1"/>
      <c r="AF313" s="1"/>
      <c r="AG313" s="1"/>
    </row>
    <row r="314" spans="1:33">
      <c r="A314" s="35" t="s">
        <v>400</v>
      </c>
      <c r="B314" s="56">
        <f>630*0.9</f>
        <v>567</v>
      </c>
      <c r="C314" s="54" t="s">
        <v>468</v>
      </c>
      <c r="D314" s="54" t="s">
        <v>468</v>
      </c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23">
        <v>0.38</v>
      </c>
      <c r="P314" s="17">
        <v>0</v>
      </c>
      <c r="Q314" s="8">
        <f t="shared" si="197"/>
        <v>0</v>
      </c>
      <c r="R314" s="1"/>
      <c r="AF314" s="1"/>
      <c r="AG314" s="1"/>
    </row>
    <row r="315" spans="1:33">
      <c r="A315" s="34" t="s">
        <v>480</v>
      </c>
      <c r="B315" s="61"/>
      <c r="C315" s="61">
        <f t="shared" si="210"/>
        <v>0</v>
      </c>
      <c r="D315" s="61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29">
        <v>6</v>
      </c>
      <c r="P315" s="17">
        <v>0</v>
      </c>
      <c r="Q315" s="8">
        <f t="shared" ref="Q315:Q378" si="272">P315*SQRT(3)*0.38*0.9</f>
        <v>0</v>
      </c>
      <c r="R315" s="1"/>
      <c r="AF315" s="1"/>
      <c r="AG315" s="1"/>
    </row>
    <row r="316" spans="1:33">
      <c r="A316" s="43" t="s">
        <v>78</v>
      </c>
      <c r="B316" s="47">
        <v>4414</v>
      </c>
      <c r="C316" s="47">
        <v>2933</v>
      </c>
      <c r="D316" s="47">
        <f t="shared" ref="D316:D330" si="273">B316-C316</f>
        <v>1481</v>
      </c>
      <c r="E316" s="57">
        <f>SUM(E317:E332)</f>
        <v>582</v>
      </c>
      <c r="F316" s="48">
        <f>D316-E316</f>
        <v>899</v>
      </c>
      <c r="G316" s="57">
        <f>SUM(G317:G332)</f>
        <v>0</v>
      </c>
      <c r="H316" s="48">
        <f>F316-G316</f>
        <v>899</v>
      </c>
      <c r="I316" s="57">
        <f>SUM(I317:I332)</f>
        <v>0</v>
      </c>
      <c r="J316" s="48">
        <f>H316-I316</f>
        <v>899</v>
      </c>
      <c r="K316" s="57">
        <f>SUM(K317:K332)</f>
        <v>0</v>
      </c>
      <c r="L316" s="48">
        <f>J316-K316</f>
        <v>899</v>
      </c>
      <c r="M316" s="57">
        <f>SUM(M317:M332)</f>
        <v>0</v>
      </c>
      <c r="N316" s="48">
        <f>L316-M316</f>
        <v>899</v>
      </c>
      <c r="O316" s="30">
        <v>6</v>
      </c>
      <c r="P316" s="17">
        <v>3198</v>
      </c>
      <c r="Q316" s="8">
        <f t="shared" si="272"/>
        <v>1894.371681051002</v>
      </c>
      <c r="R316" s="1"/>
      <c r="AF316" s="1"/>
      <c r="AG316" s="1"/>
    </row>
    <row r="317" spans="1:33">
      <c r="A317" s="27" t="s">
        <v>241</v>
      </c>
      <c r="B317" s="54">
        <f t="shared" ref="B317:B318" si="274">1000*0.9</f>
        <v>900</v>
      </c>
      <c r="C317" s="54">
        <f t="shared" si="210"/>
        <v>128.54241863291665</v>
      </c>
      <c r="D317" s="54">
        <f t="shared" si="273"/>
        <v>771.45758136708332</v>
      </c>
      <c r="E317" s="55">
        <v>5</v>
      </c>
      <c r="F317" s="49">
        <f t="shared" ref="F317" si="275">D317-E317</f>
        <v>766.45758136708332</v>
      </c>
      <c r="G317" s="49"/>
      <c r="H317" s="49">
        <f t="shared" ref="H317" si="276">F317-G317</f>
        <v>766.45758136708332</v>
      </c>
      <c r="I317" s="49"/>
      <c r="J317" s="49">
        <f t="shared" ref="J317:J330" si="277">H317-I317</f>
        <v>766.45758136708332</v>
      </c>
      <c r="K317" s="49"/>
      <c r="L317" s="49">
        <f t="shared" ref="L317:L330" si="278">J317-K317</f>
        <v>766.45758136708332</v>
      </c>
      <c r="M317" s="49"/>
      <c r="N317" s="49">
        <f t="shared" ref="N317:N330" si="279">L317-M317</f>
        <v>766.45758136708332</v>
      </c>
      <c r="O317" s="23">
        <v>0.38</v>
      </c>
      <c r="P317" s="17">
        <v>217</v>
      </c>
      <c r="Q317" s="8">
        <f t="shared" si="272"/>
        <v>128.54241863291665</v>
      </c>
      <c r="R317" s="1"/>
      <c r="AF317" s="1"/>
      <c r="AG317" s="1"/>
    </row>
    <row r="318" spans="1:33">
      <c r="A318" s="27" t="s">
        <v>242</v>
      </c>
      <c r="B318" s="54">
        <f t="shared" si="274"/>
        <v>900</v>
      </c>
      <c r="C318" s="54">
        <f t="shared" si="210"/>
        <v>165.86118533279569</v>
      </c>
      <c r="D318" s="54">
        <f t="shared" si="273"/>
        <v>734.13881466720431</v>
      </c>
      <c r="E318" s="55"/>
      <c r="F318" s="49">
        <f t="shared" ref="F318:F330" si="280">D318-E318</f>
        <v>734.13881466720431</v>
      </c>
      <c r="G318" s="49"/>
      <c r="H318" s="49">
        <f t="shared" ref="H318:H330" si="281">F318-G318</f>
        <v>734.13881466720431</v>
      </c>
      <c r="I318" s="49"/>
      <c r="J318" s="49">
        <f t="shared" si="277"/>
        <v>734.13881466720431</v>
      </c>
      <c r="K318" s="49"/>
      <c r="L318" s="49">
        <f t="shared" si="278"/>
        <v>734.13881466720431</v>
      </c>
      <c r="M318" s="49"/>
      <c r="N318" s="49">
        <f t="shared" si="279"/>
        <v>734.13881466720431</v>
      </c>
      <c r="O318" s="23">
        <v>0.38</v>
      </c>
      <c r="P318" s="17">
        <v>280</v>
      </c>
      <c r="Q318" s="8">
        <f t="shared" si="272"/>
        <v>165.86118533279569</v>
      </c>
      <c r="R318" s="1"/>
      <c r="AF318" s="1"/>
      <c r="AG318" s="1"/>
    </row>
    <row r="319" spans="1:33">
      <c r="A319" s="27" t="s">
        <v>243</v>
      </c>
      <c r="B319" s="54">
        <f>1250*0.9</f>
        <v>1125</v>
      </c>
      <c r="C319" s="54">
        <f t="shared" si="210"/>
        <v>194.29453138984638</v>
      </c>
      <c r="D319" s="54">
        <f t="shared" si="273"/>
        <v>930.70546861015362</v>
      </c>
      <c r="E319" s="55"/>
      <c r="F319" s="49">
        <f t="shared" si="280"/>
        <v>930.70546861015362</v>
      </c>
      <c r="G319" s="49"/>
      <c r="H319" s="49">
        <f t="shared" si="281"/>
        <v>930.70546861015362</v>
      </c>
      <c r="I319" s="49"/>
      <c r="J319" s="49">
        <f t="shared" si="277"/>
        <v>930.70546861015362</v>
      </c>
      <c r="K319" s="49"/>
      <c r="L319" s="49">
        <f t="shared" si="278"/>
        <v>930.70546861015362</v>
      </c>
      <c r="M319" s="49"/>
      <c r="N319" s="49">
        <f t="shared" si="279"/>
        <v>930.70546861015362</v>
      </c>
      <c r="O319" s="23">
        <v>0.38</v>
      </c>
      <c r="P319" s="17">
        <v>328</v>
      </c>
      <c r="Q319" s="8">
        <f t="shared" si="272"/>
        <v>194.29453138984638</v>
      </c>
      <c r="R319" s="1"/>
      <c r="AF319" s="1"/>
      <c r="AG319" s="1"/>
    </row>
    <row r="320" spans="1:33">
      <c r="A320" s="27" t="s">
        <v>244</v>
      </c>
      <c r="B320" s="54">
        <f>1250*0.9</f>
        <v>1125</v>
      </c>
      <c r="C320" s="54">
        <f t="shared" si="210"/>
        <v>157.56812606615591</v>
      </c>
      <c r="D320" s="54">
        <f t="shared" si="273"/>
        <v>967.43187393384414</v>
      </c>
      <c r="E320" s="55"/>
      <c r="F320" s="49">
        <f t="shared" si="280"/>
        <v>967.43187393384414</v>
      </c>
      <c r="G320" s="49"/>
      <c r="H320" s="49">
        <f t="shared" si="281"/>
        <v>967.43187393384414</v>
      </c>
      <c r="I320" s="49"/>
      <c r="J320" s="49">
        <f t="shared" si="277"/>
        <v>967.43187393384414</v>
      </c>
      <c r="K320" s="49"/>
      <c r="L320" s="49">
        <f t="shared" si="278"/>
        <v>967.43187393384414</v>
      </c>
      <c r="M320" s="49"/>
      <c r="N320" s="49">
        <f t="shared" si="279"/>
        <v>967.43187393384414</v>
      </c>
      <c r="O320" s="23">
        <v>0.38</v>
      </c>
      <c r="P320" s="17">
        <v>266</v>
      </c>
      <c r="Q320" s="8">
        <f t="shared" si="272"/>
        <v>157.56812606615591</v>
      </c>
      <c r="R320" s="1"/>
      <c r="AF320" s="1"/>
      <c r="AG320" s="1"/>
    </row>
    <row r="321" spans="1:33">
      <c r="A321" s="27" t="s">
        <v>245</v>
      </c>
      <c r="B321" s="54">
        <f t="shared" ref="B321:B326" si="282">630*0.9</f>
        <v>567</v>
      </c>
      <c r="C321" s="54">
        <f t="shared" si="210"/>
        <v>232.79802084210252</v>
      </c>
      <c r="D321" s="54">
        <f t="shared" si="273"/>
        <v>334.20197915789748</v>
      </c>
      <c r="E321" s="55">
        <v>297</v>
      </c>
      <c r="F321" s="49">
        <f t="shared" si="280"/>
        <v>37.201979157897483</v>
      </c>
      <c r="G321" s="49"/>
      <c r="H321" s="49">
        <f t="shared" si="281"/>
        <v>37.201979157897483</v>
      </c>
      <c r="I321" s="49"/>
      <c r="J321" s="49">
        <f t="shared" si="277"/>
        <v>37.201979157897483</v>
      </c>
      <c r="K321" s="49"/>
      <c r="L321" s="49">
        <f t="shared" si="278"/>
        <v>37.201979157897483</v>
      </c>
      <c r="M321" s="49"/>
      <c r="N321" s="49">
        <f t="shared" si="279"/>
        <v>37.201979157897483</v>
      </c>
      <c r="O321" s="23">
        <v>0.38</v>
      </c>
      <c r="P321" s="17">
        <v>393</v>
      </c>
      <c r="Q321" s="8">
        <f t="shared" si="272"/>
        <v>232.79802084210252</v>
      </c>
      <c r="R321" s="1"/>
      <c r="AF321" s="1"/>
      <c r="AG321" s="1"/>
    </row>
    <row r="322" spans="1:33">
      <c r="A322" s="27" t="s">
        <v>246</v>
      </c>
      <c r="B322" s="54">
        <f t="shared" si="282"/>
        <v>567</v>
      </c>
      <c r="C322" s="54">
        <f t="shared" ref="C322:C385" si="283">Q322</f>
        <v>102.4785180806202</v>
      </c>
      <c r="D322" s="54">
        <f t="shared" si="273"/>
        <v>464.52148191937977</v>
      </c>
      <c r="E322" s="55"/>
      <c r="F322" s="49">
        <f t="shared" si="280"/>
        <v>464.52148191937977</v>
      </c>
      <c r="G322" s="49"/>
      <c r="H322" s="49">
        <f t="shared" si="281"/>
        <v>464.52148191937977</v>
      </c>
      <c r="I322" s="49"/>
      <c r="J322" s="49">
        <f t="shared" si="277"/>
        <v>464.52148191937977</v>
      </c>
      <c r="K322" s="49"/>
      <c r="L322" s="49">
        <f t="shared" si="278"/>
        <v>464.52148191937977</v>
      </c>
      <c r="M322" s="49"/>
      <c r="N322" s="49">
        <f t="shared" si="279"/>
        <v>464.52148191937977</v>
      </c>
      <c r="O322" s="23">
        <v>0.38</v>
      </c>
      <c r="P322" s="17">
        <v>173</v>
      </c>
      <c r="Q322" s="8">
        <f t="shared" si="272"/>
        <v>102.4785180806202</v>
      </c>
      <c r="R322" s="1"/>
      <c r="AF322" s="1"/>
      <c r="AG322" s="1"/>
    </row>
    <row r="323" spans="1:33">
      <c r="A323" s="27" t="s">
        <v>247</v>
      </c>
      <c r="B323" s="54">
        <f t="shared" si="282"/>
        <v>567</v>
      </c>
      <c r="C323" s="54">
        <f t="shared" si="283"/>
        <v>149.27506679951611</v>
      </c>
      <c r="D323" s="54">
        <f t="shared" si="273"/>
        <v>417.72493320048386</v>
      </c>
      <c r="E323" s="55"/>
      <c r="F323" s="49">
        <f t="shared" si="280"/>
        <v>417.72493320048386</v>
      </c>
      <c r="G323" s="49"/>
      <c r="H323" s="49">
        <f t="shared" si="281"/>
        <v>417.72493320048386</v>
      </c>
      <c r="I323" s="49"/>
      <c r="J323" s="49">
        <f t="shared" si="277"/>
        <v>417.72493320048386</v>
      </c>
      <c r="K323" s="49"/>
      <c r="L323" s="49">
        <f t="shared" si="278"/>
        <v>417.72493320048386</v>
      </c>
      <c r="M323" s="49"/>
      <c r="N323" s="49">
        <f t="shared" si="279"/>
        <v>417.72493320048386</v>
      </c>
      <c r="O323" s="23">
        <v>0.38</v>
      </c>
      <c r="P323" s="17">
        <v>252</v>
      </c>
      <c r="Q323" s="8">
        <f t="shared" si="272"/>
        <v>149.27506679951611</v>
      </c>
      <c r="R323" s="1"/>
      <c r="AF323" s="1"/>
      <c r="AG323" s="1"/>
    </row>
    <row r="324" spans="1:33">
      <c r="A324" s="27" t="s">
        <v>248</v>
      </c>
      <c r="B324" s="54">
        <f t="shared" si="282"/>
        <v>567</v>
      </c>
      <c r="C324" s="54">
        <f t="shared" si="283"/>
        <v>62.197944499798382</v>
      </c>
      <c r="D324" s="54">
        <f t="shared" si="273"/>
        <v>504.80205550020162</v>
      </c>
      <c r="E324" s="55"/>
      <c r="F324" s="49">
        <f t="shared" si="280"/>
        <v>504.80205550020162</v>
      </c>
      <c r="G324" s="49"/>
      <c r="H324" s="49">
        <f t="shared" si="281"/>
        <v>504.80205550020162</v>
      </c>
      <c r="I324" s="49"/>
      <c r="J324" s="49">
        <f t="shared" si="277"/>
        <v>504.80205550020162</v>
      </c>
      <c r="K324" s="49"/>
      <c r="L324" s="49">
        <f t="shared" si="278"/>
        <v>504.80205550020162</v>
      </c>
      <c r="M324" s="49"/>
      <c r="N324" s="49">
        <f t="shared" si="279"/>
        <v>504.80205550020162</v>
      </c>
      <c r="O324" s="23">
        <v>0.38</v>
      </c>
      <c r="P324" s="17">
        <v>105</v>
      </c>
      <c r="Q324" s="8">
        <f t="shared" si="272"/>
        <v>62.197944499798382</v>
      </c>
      <c r="R324" s="1"/>
      <c r="AF324" s="1"/>
      <c r="AG324" s="1"/>
    </row>
    <row r="325" spans="1:33">
      <c r="A325" s="27" t="s">
        <v>250</v>
      </c>
      <c r="B325" s="54">
        <f t="shared" si="282"/>
        <v>567</v>
      </c>
      <c r="C325" s="54">
        <f t="shared" si="283"/>
        <v>60.420860371232713</v>
      </c>
      <c r="D325" s="54">
        <f t="shared" si="273"/>
        <v>506.57913962876728</v>
      </c>
      <c r="E325" s="55"/>
      <c r="F325" s="49">
        <f t="shared" si="280"/>
        <v>506.57913962876728</v>
      </c>
      <c r="G325" s="49"/>
      <c r="H325" s="49">
        <f t="shared" si="281"/>
        <v>506.57913962876728</v>
      </c>
      <c r="I325" s="49"/>
      <c r="J325" s="49">
        <f t="shared" si="277"/>
        <v>506.57913962876728</v>
      </c>
      <c r="K325" s="49"/>
      <c r="L325" s="49">
        <f t="shared" si="278"/>
        <v>506.57913962876728</v>
      </c>
      <c r="M325" s="49"/>
      <c r="N325" s="49">
        <f t="shared" si="279"/>
        <v>506.57913962876728</v>
      </c>
      <c r="O325" s="23">
        <v>0.38</v>
      </c>
      <c r="P325" s="17">
        <v>102</v>
      </c>
      <c r="Q325" s="8">
        <f t="shared" si="272"/>
        <v>60.420860371232713</v>
      </c>
      <c r="R325" s="1"/>
      <c r="AF325" s="1"/>
      <c r="AG325" s="1"/>
    </row>
    <row r="326" spans="1:33">
      <c r="A326" s="27" t="s">
        <v>249</v>
      </c>
      <c r="B326" s="54">
        <f t="shared" si="282"/>
        <v>567</v>
      </c>
      <c r="C326" s="54">
        <f t="shared" si="283"/>
        <v>215.61954093263438</v>
      </c>
      <c r="D326" s="54">
        <f t="shared" si="273"/>
        <v>351.38045906736562</v>
      </c>
      <c r="E326" s="55"/>
      <c r="F326" s="49">
        <f t="shared" si="280"/>
        <v>351.38045906736562</v>
      </c>
      <c r="G326" s="49"/>
      <c r="H326" s="49">
        <f t="shared" si="281"/>
        <v>351.38045906736562</v>
      </c>
      <c r="I326" s="49"/>
      <c r="J326" s="49">
        <f t="shared" si="277"/>
        <v>351.38045906736562</v>
      </c>
      <c r="K326" s="49"/>
      <c r="L326" s="49">
        <f t="shared" si="278"/>
        <v>351.38045906736562</v>
      </c>
      <c r="M326" s="49"/>
      <c r="N326" s="49">
        <f t="shared" si="279"/>
        <v>351.38045906736562</v>
      </c>
      <c r="O326" s="23">
        <v>0.38</v>
      </c>
      <c r="P326" s="17">
        <v>364</v>
      </c>
      <c r="Q326" s="8">
        <f t="shared" si="272"/>
        <v>215.61954093263438</v>
      </c>
      <c r="R326" s="1"/>
      <c r="AF326" s="1"/>
      <c r="AG326" s="1"/>
    </row>
    <row r="327" spans="1:33">
      <c r="A327" s="27" t="s">
        <v>79</v>
      </c>
      <c r="B327" s="54">
        <f>400*0.9</f>
        <v>360</v>
      </c>
      <c r="C327" s="54">
        <f t="shared" si="283"/>
        <v>142.16673028525344</v>
      </c>
      <c r="D327" s="54">
        <f t="shared" si="273"/>
        <v>217.83326971474656</v>
      </c>
      <c r="E327" s="55"/>
      <c r="F327" s="49">
        <f t="shared" si="280"/>
        <v>217.83326971474656</v>
      </c>
      <c r="G327" s="49"/>
      <c r="H327" s="49">
        <f t="shared" si="281"/>
        <v>217.83326971474656</v>
      </c>
      <c r="I327" s="49"/>
      <c r="J327" s="49">
        <f t="shared" si="277"/>
        <v>217.83326971474656</v>
      </c>
      <c r="K327" s="49"/>
      <c r="L327" s="49">
        <f t="shared" si="278"/>
        <v>217.83326971474656</v>
      </c>
      <c r="M327" s="49"/>
      <c r="N327" s="49">
        <f t="shared" si="279"/>
        <v>217.83326971474656</v>
      </c>
      <c r="O327" s="23">
        <v>0.38</v>
      </c>
      <c r="P327" s="17">
        <v>240</v>
      </c>
      <c r="Q327" s="8">
        <f t="shared" si="272"/>
        <v>142.16673028525344</v>
      </c>
      <c r="R327" s="1"/>
      <c r="AF327" s="1"/>
      <c r="AG327" s="1"/>
    </row>
    <row r="328" spans="1:33">
      <c r="A328" s="27" t="s">
        <v>251</v>
      </c>
      <c r="B328" s="54">
        <f>1000*0.9</f>
        <v>900</v>
      </c>
      <c r="C328" s="54">
        <f t="shared" si="283"/>
        <v>264.193173780096</v>
      </c>
      <c r="D328" s="54">
        <f t="shared" si="273"/>
        <v>635.806826219904</v>
      </c>
      <c r="E328" s="55"/>
      <c r="F328" s="49">
        <f t="shared" si="280"/>
        <v>635.806826219904</v>
      </c>
      <c r="G328" s="49"/>
      <c r="H328" s="49">
        <f t="shared" si="281"/>
        <v>635.806826219904</v>
      </c>
      <c r="I328" s="49"/>
      <c r="J328" s="49">
        <f t="shared" si="277"/>
        <v>635.806826219904</v>
      </c>
      <c r="K328" s="49"/>
      <c r="L328" s="49">
        <f t="shared" si="278"/>
        <v>635.806826219904</v>
      </c>
      <c r="M328" s="49"/>
      <c r="N328" s="49">
        <f t="shared" si="279"/>
        <v>635.806826219904</v>
      </c>
      <c r="O328" s="23">
        <v>0.38</v>
      </c>
      <c r="P328" s="17">
        <v>446</v>
      </c>
      <c r="Q328" s="8">
        <f t="shared" si="272"/>
        <v>264.193173780096</v>
      </c>
      <c r="R328" s="1"/>
      <c r="AF328" s="1"/>
      <c r="AG328" s="1"/>
    </row>
    <row r="329" spans="1:33">
      <c r="A329" s="27" t="s">
        <v>236</v>
      </c>
      <c r="B329" s="54">
        <f t="shared" ref="B329:B330" si="284">630*0.9</f>
        <v>567</v>
      </c>
      <c r="C329" s="54">
        <f t="shared" si="283"/>
        <v>52.127801104592933</v>
      </c>
      <c r="D329" s="54">
        <f t="shared" si="273"/>
        <v>514.87219889540711</v>
      </c>
      <c r="E329" s="49"/>
      <c r="F329" s="49">
        <f t="shared" si="280"/>
        <v>514.87219889540711</v>
      </c>
      <c r="G329" s="49"/>
      <c r="H329" s="49">
        <f t="shared" si="281"/>
        <v>514.87219889540711</v>
      </c>
      <c r="I329" s="49"/>
      <c r="J329" s="49">
        <f t="shared" si="277"/>
        <v>514.87219889540711</v>
      </c>
      <c r="K329" s="49"/>
      <c r="L329" s="49">
        <f t="shared" si="278"/>
        <v>514.87219889540711</v>
      </c>
      <c r="M329" s="49"/>
      <c r="N329" s="49">
        <f t="shared" si="279"/>
        <v>514.87219889540711</v>
      </c>
      <c r="O329" s="23">
        <v>0.38</v>
      </c>
      <c r="P329" s="17">
        <v>88</v>
      </c>
      <c r="Q329" s="8">
        <f t="shared" si="272"/>
        <v>52.127801104592933</v>
      </c>
      <c r="R329" s="1"/>
      <c r="AF329" s="1"/>
      <c r="AG329" s="1"/>
    </row>
    <row r="330" spans="1:33">
      <c r="A330" s="27" t="s">
        <v>237</v>
      </c>
      <c r="B330" s="54">
        <f t="shared" si="284"/>
        <v>567</v>
      </c>
      <c r="C330" s="54">
        <f t="shared" si="283"/>
        <v>96.554904318734629</v>
      </c>
      <c r="D330" s="54">
        <f t="shared" si="273"/>
        <v>470.44509568126534</v>
      </c>
      <c r="E330" s="49">
        <v>280</v>
      </c>
      <c r="F330" s="49">
        <f t="shared" si="280"/>
        <v>190.44509568126534</v>
      </c>
      <c r="G330" s="49"/>
      <c r="H330" s="49">
        <f t="shared" si="281"/>
        <v>190.44509568126534</v>
      </c>
      <c r="I330" s="49"/>
      <c r="J330" s="49">
        <f t="shared" si="277"/>
        <v>190.44509568126534</v>
      </c>
      <c r="K330" s="49"/>
      <c r="L330" s="49">
        <f t="shared" si="278"/>
        <v>190.44509568126534</v>
      </c>
      <c r="M330" s="49"/>
      <c r="N330" s="49">
        <f t="shared" si="279"/>
        <v>190.44509568126534</v>
      </c>
      <c r="O330" s="23">
        <v>0.38</v>
      </c>
      <c r="P330" s="17">
        <v>163</v>
      </c>
      <c r="Q330" s="8">
        <f t="shared" si="272"/>
        <v>96.554904318734629</v>
      </c>
      <c r="R330" s="1"/>
      <c r="AF330" s="1"/>
      <c r="AG330" s="1"/>
    </row>
    <row r="331" spans="1:33">
      <c r="A331" s="35" t="s">
        <v>401</v>
      </c>
      <c r="B331" s="54">
        <f>630*0.9</f>
        <v>567</v>
      </c>
      <c r="C331" s="54" t="s">
        <v>468</v>
      </c>
      <c r="D331" s="54" t="s">
        <v>468</v>
      </c>
      <c r="E331" s="55"/>
      <c r="F331" s="49"/>
      <c r="G331" s="49"/>
      <c r="H331" s="49"/>
      <c r="I331" s="49"/>
      <c r="J331" s="49"/>
      <c r="K331" s="49"/>
      <c r="L331" s="49"/>
      <c r="M331" s="49"/>
      <c r="N331" s="49"/>
      <c r="O331" s="23">
        <v>0.38</v>
      </c>
      <c r="P331" s="17">
        <v>0</v>
      </c>
      <c r="Q331" s="8">
        <f t="shared" si="272"/>
        <v>0</v>
      </c>
      <c r="R331" s="1"/>
      <c r="AF331" s="1"/>
      <c r="AG331" s="1"/>
    </row>
    <row r="332" spans="1:33" s="10" customFormat="1">
      <c r="A332" s="34" t="s">
        <v>481</v>
      </c>
      <c r="B332" s="61"/>
      <c r="C332" s="61">
        <f t="shared" si="283"/>
        <v>0</v>
      </c>
      <c r="D332" s="61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29">
        <v>6</v>
      </c>
      <c r="P332" s="17">
        <v>0</v>
      </c>
      <c r="Q332" s="8">
        <f t="shared" si="272"/>
        <v>0</v>
      </c>
      <c r="R332" s="9"/>
      <c r="AF332" s="9"/>
      <c r="AG332" s="9"/>
    </row>
    <row r="333" spans="1:33">
      <c r="A333" s="43" t="s">
        <v>80</v>
      </c>
      <c r="B333" s="47">
        <v>4414</v>
      </c>
      <c r="C333" s="47">
        <v>3178</v>
      </c>
      <c r="D333" s="59">
        <f t="shared" ref="D333:D346" si="285">B333-C333</f>
        <v>1236</v>
      </c>
      <c r="E333" s="48">
        <f>SUM(E334:E347)</f>
        <v>51.28</v>
      </c>
      <c r="F333" s="48">
        <f>D333-E333</f>
        <v>1184.72</v>
      </c>
      <c r="G333" s="48">
        <f>SUM(G334:G347)</f>
        <v>15</v>
      </c>
      <c r="H333" s="48">
        <f>F333-G333</f>
        <v>1169.72</v>
      </c>
      <c r="I333" s="48">
        <f>SUM(I334:I347)</f>
        <v>819.8</v>
      </c>
      <c r="J333" s="48">
        <f>H333-I333</f>
        <v>349.92000000000007</v>
      </c>
      <c r="K333" s="48">
        <f>SUM(K334:K347)</f>
        <v>15</v>
      </c>
      <c r="L333" s="48">
        <f>J333-K333</f>
        <v>334.92000000000007</v>
      </c>
      <c r="M333" s="48">
        <f>SUM(M334:M347)</f>
        <v>70</v>
      </c>
      <c r="N333" s="48">
        <f>L333-M333</f>
        <v>264.92000000000007</v>
      </c>
      <c r="O333" s="30">
        <v>6</v>
      </c>
      <c r="P333" s="17">
        <v>2658</v>
      </c>
      <c r="Q333" s="8">
        <f t="shared" si="272"/>
        <v>1574.4965379091818</v>
      </c>
      <c r="R333" s="1"/>
      <c r="AF333" s="1"/>
      <c r="AG333" s="1"/>
    </row>
    <row r="334" spans="1:33">
      <c r="A334" s="27" t="s">
        <v>337</v>
      </c>
      <c r="B334" s="54">
        <f>1600*0.9</f>
        <v>1440</v>
      </c>
      <c r="C334" s="54">
        <f t="shared" si="283"/>
        <v>72.860449271192394</v>
      </c>
      <c r="D334" s="54">
        <f t="shared" si="285"/>
        <v>1367.1395507288075</v>
      </c>
      <c r="E334" s="49">
        <v>0.28000000000000003</v>
      </c>
      <c r="F334" s="49">
        <f t="shared" ref="F334:F346" si="286">D334-E334</f>
        <v>1366.8595507288076</v>
      </c>
      <c r="G334" s="49"/>
      <c r="H334" s="49">
        <f t="shared" ref="H334:H346" si="287">F334-G334</f>
        <v>1366.8595507288076</v>
      </c>
      <c r="I334" s="49"/>
      <c r="J334" s="49">
        <f t="shared" ref="J334:J346" si="288">H334-I334</f>
        <v>1366.8595507288076</v>
      </c>
      <c r="K334" s="49"/>
      <c r="L334" s="49">
        <f t="shared" ref="L334:L346" si="289">J334-K334</f>
        <v>1366.8595507288076</v>
      </c>
      <c r="M334" s="49"/>
      <c r="N334" s="49">
        <f t="shared" ref="N334:N346" si="290">L334-M334</f>
        <v>1366.8595507288076</v>
      </c>
      <c r="O334" s="23">
        <v>0.38</v>
      </c>
      <c r="P334" s="17">
        <v>123</v>
      </c>
      <c r="Q334" s="8">
        <f t="shared" si="272"/>
        <v>72.860449271192394</v>
      </c>
      <c r="R334" s="1"/>
      <c r="AF334" s="1"/>
      <c r="AG334" s="1"/>
    </row>
    <row r="335" spans="1:33">
      <c r="A335" s="27" t="s">
        <v>338</v>
      </c>
      <c r="B335" s="54">
        <f>1600*0.9</f>
        <v>1440</v>
      </c>
      <c r="C335" s="54">
        <f t="shared" si="283"/>
        <v>140.38964615668777</v>
      </c>
      <c r="D335" s="54">
        <f t="shared" si="285"/>
        <v>1299.6103538433122</v>
      </c>
      <c r="E335" s="49"/>
      <c r="F335" s="49">
        <f t="shared" si="286"/>
        <v>1299.6103538433122</v>
      </c>
      <c r="G335" s="49"/>
      <c r="H335" s="49">
        <f t="shared" si="287"/>
        <v>1299.6103538433122</v>
      </c>
      <c r="I335" s="49"/>
      <c r="J335" s="49">
        <f t="shared" si="288"/>
        <v>1299.6103538433122</v>
      </c>
      <c r="K335" s="49"/>
      <c r="L335" s="49">
        <f t="shared" si="289"/>
        <v>1299.6103538433122</v>
      </c>
      <c r="M335" s="49"/>
      <c r="N335" s="49">
        <f t="shared" si="290"/>
        <v>1299.6103538433122</v>
      </c>
      <c r="O335" s="23">
        <v>0.38</v>
      </c>
      <c r="P335" s="17">
        <v>237</v>
      </c>
      <c r="Q335" s="8">
        <f t="shared" si="272"/>
        <v>140.38964615668777</v>
      </c>
      <c r="R335" s="1"/>
      <c r="AF335" s="1"/>
      <c r="AG335" s="1"/>
    </row>
    <row r="336" spans="1:33">
      <c r="A336" s="27" t="s">
        <v>257</v>
      </c>
      <c r="B336" s="54">
        <f>1000*0.9</f>
        <v>900</v>
      </c>
      <c r="C336" s="54">
        <f t="shared" si="283"/>
        <v>164.08410120423002</v>
      </c>
      <c r="D336" s="54">
        <f t="shared" si="285"/>
        <v>735.91589879576998</v>
      </c>
      <c r="E336" s="49">
        <v>36</v>
      </c>
      <c r="F336" s="49">
        <f t="shared" si="286"/>
        <v>699.91589879576998</v>
      </c>
      <c r="G336" s="49"/>
      <c r="H336" s="49">
        <f t="shared" si="287"/>
        <v>699.91589879576998</v>
      </c>
      <c r="I336" s="49">
        <v>10</v>
      </c>
      <c r="J336" s="49">
        <f t="shared" si="288"/>
        <v>689.91589879576998</v>
      </c>
      <c r="K336" s="49"/>
      <c r="L336" s="49">
        <f t="shared" si="289"/>
        <v>689.91589879576998</v>
      </c>
      <c r="M336" s="49"/>
      <c r="N336" s="49">
        <f t="shared" si="290"/>
        <v>689.91589879576998</v>
      </c>
      <c r="O336" s="23">
        <v>0.38</v>
      </c>
      <c r="P336" s="17">
        <v>277</v>
      </c>
      <c r="Q336" s="8">
        <f t="shared" si="272"/>
        <v>164.08410120423002</v>
      </c>
      <c r="R336" s="1"/>
      <c r="AF336" s="1"/>
      <c r="AG336" s="1"/>
    </row>
    <row r="337" spans="1:33">
      <c r="A337" s="27" t="s">
        <v>252</v>
      </c>
      <c r="B337" s="56">
        <f>1600*0.9</f>
        <v>1440</v>
      </c>
      <c r="C337" s="54">
        <f t="shared" si="283"/>
        <v>105.44032496156296</v>
      </c>
      <c r="D337" s="54">
        <f t="shared" si="285"/>
        <v>1334.559675038437</v>
      </c>
      <c r="E337" s="49"/>
      <c r="F337" s="49">
        <f t="shared" si="286"/>
        <v>1334.559675038437</v>
      </c>
      <c r="G337" s="49"/>
      <c r="H337" s="49">
        <f t="shared" si="287"/>
        <v>1334.559675038437</v>
      </c>
      <c r="I337" s="49">
        <v>105</v>
      </c>
      <c r="J337" s="49">
        <f t="shared" si="288"/>
        <v>1229.559675038437</v>
      </c>
      <c r="K337" s="49"/>
      <c r="L337" s="49">
        <f t="shared" si="289"/>
        <v>1229.559675038437</v>
      </c>
      <c r="M337" s="49"/>
      <c r="N337" s="49">
        <f t="shared" si="290"/>
        <v>1229.559675038437</v>
      </c>
      <c r="O337" s="23">
        <v>0.38</v>
      </c>
      <c r="P337" s="17">
        <v>178</v>
      </c>
      <c r="Q337" s="8">
        <f t="shared" si="272"/>
        <v>105.44032496156296</v>
      </c>
      <c r="R337" s="1"/>
      <c r="AF337" s="1"/>
      <c r="AG337" s="1"/>
    </row>
    <row r="338" spans="1:33">
      <c r="A338" s="27" t="s">
        <v>253</v>
      </c>
      <c r="B338" s="56">
        <f>1600*0.9</f>
        <v>1440</v>
      </c>
      <c r="C338" s="54">
        <f t="shared" si="283"/>
        <v>340.60779130841968</v>
      </c>
      <c r="D338" s="54">
        <f t="shared" si="285"/>
        <v>1099.3922086915804</v>
      </c>
      <c r="E338" s="49"/>
      <c r="F338" s="49">
        <f t="shared" si="286"/>
        <v>1099.3922086915804</v>
      </c>
      <c r="G338" s="49"/>
      <c r="H338" s="49">
        <f t="shared" si="287"/>
        <v>1099.3922086915804</v>
      </c>
      <c r="I338" s="49">
        <v>105</v>
      </c>
      <c r="J338" s="49">
        <f t="shared" si="288"/>
        <v>994.39220869158044</v>
      </c>
      <c r="K338" s="49"/>
      <c r="L338" s="49">
        <f t="shared" si="289"/>
        <v>994.39220869158044</v>
      </c>
      <c r="M338" s="49"/>
      <c r="N338" s="49">
        <f t="shared" si="290"/>
        <v>994.39220869158044</v>
      </c>
      <c r="O338" s="23">
        <v>0.38</v>
      </c>
      <c r="P338" s="17">
        <v>575</v>
      </c>
      <c r="Q338" s="8">
        <f t="shared" si="272"/>
        <v>340.60779130841968</v>
      </c>
      <c r="R338" s="1"/>
      <c r="AF338" s="1"/>
      <c r="AG338" s="1"/>
    </row>
    <row r="339" spans="1:33">
      <c r="A339" s="27" t="s">
        <v>256</v>
      </c>
      <c r="B339" s="56">
        <f>1000*0.9</f>
        <v>900</v>
      </c>
      <c r="C339" s="54">
        <f t="shared" si="283"/>
        <v>13.624311652336788</v>
      </c>
      <c r="D339" s="54">
        <f t="shared" si="285"/>
        <v>886.37568834766319</v>
      </c>
      <c r="E339" s="49">
        <v>15</v>
      </c>
      <c r="F339" s="49">
        <f t="shared" si="286"/>
        <v>871.37568834766319</v>
      </c>
      <c r="G339" s="49">
        <v>15</v>
      </c>
      <c r="H339" s="49">
        <f t="shared" si="287"/>
        <v>856.37568834766319</v>
      </c>
      <c r="I339" s="49">
        <v>544.79999999999995</v>
      </c>
      <c r="J339" s="49">
        <f t="shared" si="288"/>
        <v>311.57568834766323</v>
      </c>
      <c r="K339" s="49"/>
      <c r="L339" s="49">
        <f t="shared" si="289"/>
        <v>311.57568834766323</v>
      </c>
      <c r="M339" s="49"/>
      <c r="N339" s="49">
        <f t="shared" si="290"/>
        <v>311.57568834766323</v>
      </c>
      <c r="O339" s="23">
        <v>0.38</v>
      </c>
      <c r="P339" s="17">
        <v>23</v>
      </c>
      <c r="Q339" s="8">
        <f t="shared" si="272"/>
        <v>13.624311652336788</v>
      </c>
      <c r="R339" s="1"/>
      <c r="AF339" s="1"/>
      <c r="AG339" s="1"/>
    </row>
    <row r="340" spans="1:33">
      <c r="A340" s="27" t="s">
        <v>341</v>
      </c>
      <c r="B340" s="56">
        <f t="shared" ref="B340:B341" si="291">1000*0.9</f>
        <v>900</v>
      </c>
      <c r="C340" s="54">
        <f t="shared" si="283"/>
        <v>122.02644349484254</v>
      </c>
      <c r="D340" s="54">
        <f t="shared" si="285"/>
        <v>777.97355650515749</v>
      </c>
      <c r="E340" s="49"/>
      <c r="F340" s="49">
        <f t="shared" si="286"/>
        <v>777.97355650515749</v>
      </c>
      <c r="G340" s="49"/>
      <c r="H340" s="49">
        <f t="shared" si="287"/>
        <v>777.97355650515749</v>
      </c>
      <c r="I340" s="49"/>
      <c r="J340" s="49">
        <f t="shared" si="288"/>
        <v>777.97355650515749</v>
      </c>
      <c r="K340" s="49"/>
      <c r="L340" s="49">
        <f t="shared" si="289"/>
        <v>777.97355650515749</v>
      </c>
      <c r="M340" s="49">
        <v>70</v>
      </c>
      <c r="N340" s="49">
        <f t="shared" si="290"/>
        <v>707.97355650515749</v>
      </c>
      <c r="O340" s="23">
        <v>0.38</v>
      </c>
      <c r="P340" s="17">
        <v>206</v>
      </c>
      <c r="Q340" s="8">
        <f t="shared" si="272"/>
        <v>122.02644349484254</v>
      </c>
      <c r="R340" s="1"/>
      <c r="AF340" s="1"/>
      <c r="AG340" s="1"/>
    </row>
    <row r="341" spans="1:33">
      <c r="A341" s="27" t="s">
        <v>469</v>
      </c>
      <c r="B341" s="64">
        <f t="shared" si="291"/>
        <v>900</v>
      </c>
      <c r="C341" s="64">
        <f t="shared" si="283"/>
        <v>638.56556353126336</v>
      </c>
      <c r="D341" s="64">
        <f t="shared" si="285"/>
        <v>261.43443646873664</v>
      </c>
      <c r="E341" s="49"/>
      <c r="F341" s="49">
        <f t="shared" si="286"/>
        <v>261.43443646873664</v>
      </c>
      <c r="G341" s="49"/>
      <c r="H341" s="49">
        <f t="shared" si="287"/>
        <v>261.43443646873664</v>
      </c>
      <c r="I341" s="49">
        <v>45</v>
      </c>
      <c r="J341" s="49">
        <f t="shared" si="288"/>
        <v>216.43443646873664</v>
      </c>
      <c r="K341" s="49">
        <v>15</v>
      </c>
      <c r="L341" s="49">
        <f t="shared" si="289"/>
        <v>201.43443646873664</v>
      </c>
      <c r="M341" s="49"/>
      <c r="N341" s="49">
        <f t="shared" si="290"/>
        <v>201.43443646873664</v>
      </c>
      <c r="O341" s="23">
        <v>0.38</v>
      </c>
      <c r="P341" s="17">
        <v>1078</v>
      </c>
      <c r="Q341" s="8">
        <f t="shared" si="272"/>
        <v>638.56556353126336</v>
      </c>
      <c r="R341" s="1"/>
      <c r="AF341" s="1"/>
      <c r="AG341" s="1"/>
    </row>
    <row r="342" spans="1:33">
      <c r="A342" s="27" t="s">
        <v>254</v>
      </c>
      <c r="B342" s="56">
        <f t="shared" ref="B342:B343" si="292">630*0.9</f>
        <v>567</v>
      </c>
      <c r="C342" s="54">
        <f t="shared" si="283"/>
        <v>78.191701656889393</v>
      </c>
      <c r="D342" s="54">
        <f t="shared" si="285"/>
        <v>488.80829834311061</v>
      </c>
      <c r="E342" s="49"/>
      <c r="F342" s="49">
        <f t="shared" si="286"/>
        <v>488.80829834311061</v>
      </c>
      <c r="G342" s="49"/>
      <c r="H342" s="49">
        <f t="shared" si="287"/>
        <v>488.80829834311061</v>
      </c>
      <c r="I342" s="49"/>
      <c r="J342" s="49">
        <f t="shared" si="288"/>
        <v>488.80829834311061</v>
      </c>
      <c r="K342" s="49"/>
      <c r="L342" s="49">
        <f t="shared" si="289"/>
        <v>488.80829834311061</v>
      </c>
      <c r="M342" s="49"/>
      <c r="N342" s="49">
        <f t="shared" si="290"/>
        <v>488.80829834311061</v>
      </c>
      <c r="O342" s="23">
        <v>0.38</v>
      </c>
      <c r="P342" s="17">
        <v>132</v>
      </c>
      <c r="Q342" s="8">
        <f t="shared" si="272"/>
        <v>78.191701656889393</v>
      </c>
      <c r="R342" s="15"/>
      <c r="AF342" s="1"/>
      <c r="AG342" s="1"/>
    </row>
    <row r="343" spans="1:33">
      <c r="A343" s="27" t="s">
        <v>255</v>
      </c>
      <c r="B343" s="56">
        <f t="shared" si="292"/>
        <v>567</v>
      </c>
      <c r="C343" s="54">
        <f t="shared" si="283"/>
        <v>101.88615670443163</v>
      </c>
      <c r="D343" s="54">
        <f t="shared" si="285"/>
        <v>465.11384329556836</v>
      </c>
      <c r="E343" s="49"/>
      <c r="F343" s="49">
        <f t="shared" si="286"/>
        <v>465.11384329556836</v>
      </c>
      <c r="G343" s="49"/>
      <c r="H343" s="49">
        <f t="shared" si="287"/>
        <v>465.11384329556836</v>
      </c>
      <c r="I343" s="49"/>
      <c r="J343" s="49">
        <f t="shared" si="288"/>
        <v>465.11384329556836</v>
      </c>
      <c r="K343" s="49"/>
      <c r="L343" s="49">
        <f t="shared" si="289"/>
        <v>465.11384329556836</v>
      </c>
      <c r="M343" s="49"/>
      <c r="N343" s="49">
        <f t="shared" si="290"/>
        <v>465.11384329556836</v>
      </c>
      <c r="O343" s="23">
        <v>0.38</v>
      </c>
      <c r="P343" s="17">
        <v>172</v>
      </c>
      <c r="Q343" s="8">
        <f t="shared" si="272"/>
        <v>101.88615670443163</v>
      </c>
      <c r="R343" s="1"/>
      <c r="AF343" s="1"/>
      <c r="AG343" s="1"/>
    </row>
    <row r="344" spans="1:33">
      <c r="A344" s="27" t="s">
        <v>82</v>
      </c>
      <c r="B344" s="56">
        <f>630*0.9</f>
        <v>567</v>
      </c>
      <c r="C344" s="54">
        <f t="shared" si="283"/>
        <v>225.09732295165128</v>
      </c>
      <c r="D344" s="54">
        <f t="shared" si="285"/>
        <v>341.90267704834872</v>
      </c>
      <c r="E344" s="49"/>
      <c r="F344" s="49">
        <f t="shared" si="286"/>
        <v>341.90267704834872</v>
      </c>
      <c r="G344" s="49"/>
      <c r="H344" s="49">
        <f t="shared" si="287"/>
        <v>341.90267704834872</v>
      </c>
      <c r="I344" s="49"/>
      <c r="J344" s="49">
        <f t="shared" si="288"/>
        <v>341.90267704834872</v>
      </c>
      <c r="K344" s="49"/>
      <c r="L344" s="49">
        <f t="shared" si="289"/>
        <v>341.90267704834872</v>
      </c>
      <c r="M344" s="49"/>
      <c r="N344" s="49">
        <f t="shared" si="290"/>
        <v>341.90267704834872</v>
      </c>
      <c r="O344" s="23">
        <v>0.38</v>
      </c>
      <c r="P344" s="17">
        <v>380</v>
      </c>
      <c r="Q344" s="8">
        <f t="shared" si="272"/>
        <v>225.09732295165128</v>
      </c>
      <c r="R344" s="1"/>
      <c r="AF344" s="1"/>
      <c r="AG344" s="1"/>
    </row>
    <row r="345" spans="1:33">
      <c r="A345" s="35" t="s">
        <v>258</v>
      </c>
      <c r="B345" s="56">
        <f>1000*0.9</f>
        <v>900</v>
      </c>
      <c r="C345" s="54">
        <f t="shared" si="283"/>
        <v>118.4722752377112</v>
      </c>
      <c r="D345" s="54">
        <f t="shared" si="285"/>
        <v>781.52772476228881</v>
      </c>
      <c r="E345" s="49"/>
      <c r="F345" s="49">
        <f t="shared" si="286"/>
        <v>781.52772476228881</v>
      </c>
      <c r="G345" s="49"/>
      <c r="H345" s="49">
        <f t="shared" si="287"/>
        <v>781.52772476228881</v>
      </c>
      <c r="I345" s="49"/>
      <c r="J345" s="49">
        <f t="shared" si="288"/>
        <v>781.52772476228881</v>
      </c>
      <c r="K345" s="49"/>
      <c r="L345" s="49">
        <f t="shared" si="289"/>
        <v>781.52772476228881</v>
      </c>
      <c r="M345" s="49"/>
      <c r="N345" s="49">
        <f t="shared" si="290"/>
        <v>781.52772476228881</v>
      </c>
      <c r="O345" s="23">
        <v>0.38</v>
      </c>
      <c r="P345" s="17">
        <v>200</v>
      </c>
      <c r="Q345" s="8">
        <f t="shared" si="272"/>
        <v>118.4722752377112</v>
      </c>
      <c r="R345" s="1"/>
      <c r="AF345" s="1"/>
      <c r="AG345" s="1"/>
    </row>
    <row r="346" spans="1:33">
      <c r="A346" s="35" t="s">
        <v>259</v>
      </c>
      <c r="B346" s="56">
        <v>900</v>
      </c>
      <c r="C346" s="54">
        <f t="shared" si="283"/>
        <v>22.509732295165129</v>
      </c>
      <c r="D346" s="54">
        <f t="shared" si="285"/>
        <v>877.49026770483488</v>
      </c>
      <c r="E346" s="49"/>
      <c r="F346" s="49">
        <f t="shared" si="286"/>
        <v>877.49026770483488</v>
      </c>
      <c r="G346" s="49"/>
      <c r="H346" s="49">
        <f t="shared" si="287"/>
        <v>877.49026770483488</v>
      </c>
      <c r="I346" s="49">
        <v>10</v>
      </c>
      <c r="J346" s="49">
        <f t="shared" si="288"/>
        <v>867.49026770483488</v>
      </c>
      <c r="K346" s="49"/>
      <c r="L346" s="49">
        <f t="shared" si="289"/>
        <v>867.49026770483488</v>
      </c>
      <c r="M346" s="49"/>
      <c r="N346" s="49">
        <f t="shared" si="290"/>
        <v>867.49026770483488</v>
      </c>
      <c r="O346" s="23">
        <v>0.38</v>
      </c>
      <c r="P346" s="17">
        <v>38</v>
      </c>
      <c r="Q346" s="8">
        <f t="shared" si="272"/>
        <v>22.509732295165129</v>
      </c>
      <c r="R346" s="1"/>
      <c r="AF346" s="1"/>
      <c r="AG346" s="1"/>
    </row>
    <row r="347" spans="1:33">
      <c r="A347" s="34" t="s">
        <v>482</v>
      </c>
      <c r="B347" s="61"/>
      <c r="C347" s="61">
        <f t="shared" si="283"/>
        <v>0</v>
      </c>
      <c r="D347" s="61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29">
        <v>6</v>
      </c>
      <c r="P347" s="17">
        <v>0</v>
      </c>
      <c r="Q347" s="8">
        <f t="shared" si="272"/>
        <v>0</v>
      </c>
      <c r="R347" s="1"/>
      <c r="AF347" s="1"/>
      <c r="AG347" s="1"/>
    </row>
    <row r="348" spans="1:33">
      <c r="A348" s="43" t="s">
        <v>106</v>
      </c>
      <c r="B348" s="59">
        <v>7278</v>
      </c>
      <c r="C348" s="47">
        <v>1432</v>
      </c>
      <c r="D348" s="59">
        <f t="shared" ref="D348:D356" si="293">B348-C348</f>
        <v>5846</v>
      </c>
      <c r="E348" s="48">
        <f>SUM(E349:E353)</f>
        <v>0</v>
      </c>
      <c r="F348" s="48">
        <f>D348-E348</f>
        <v>5846</v>
      </c>
      <c r="G348" s="48">
        <f>SUM(G349:G353)</f>
        <v>0</v>
      </c>
      <c r="H348" s="48">
        <f>F348-G348</f>
        <v>5846</v>
      </c>
      <c r="I348" s="48">
        <f>SUM(I349:I353)</f>
        <v>0</v>
      </c>
      <c r="J348" s="48">
        <f>H348-I348</f>
        <v>5846</v>
      </c>
      <c r="K348" s="48">
        <f>SUM(K349:K353)</f>
        <v>0</v>
      </c>
      <c r="L348" s="48">
        <f>J348-K348</f>
        <v>5846</v>
      </c>
      <c r="M348" s="48">
        <f>SUM(M349:M353)</f>
        <v>0</v>
      </c>
      <c r="N348" s="48">
        <f>L348-M348</f>
        <v>5846</v>
      </c>
      <c r="O348" s="30">
        <v>6</v>
      </c>
      <c r="P348" s="17">
        <v>1324</v>
      </c>
      <c r="Q348" s="8">
        <f t="shared" si="272"/>
        <v>784.28646207364818</v>
      </c>
      <c r="R348" s="1"/>
      <c r="AF348" s="1"/>
      <c r="AG348" s="1"/>
    </row>
    <row r="349" spans="1:33">
      <c r="A349" s="27" t="s">
        <v>260</v>
      </c>
      <c r="B349" s="56">
        <f>1600*0.9</f>
        <v>1440</v>
      </c>
      <c r="C349" s="54">
        <f t="shared" si="283"/>
        <v>37.318766699879028</v>
      </c>
      <c r="D349" s="54">
        <f t="shared" si="293"/>
        <v>1402.681233300121</v>
      </c>
      <c r="E349" s="49"/>
      <c r="F349" s="49">
        <f t="shared" ref="F349" si="294">D349-E349</f>
        <v>1402.681233300121</v>
      </c>
      <c r="G349" s="49"/>
      <c r="H349" s="49">
        <f t="shared" ref="H349" si="295">F349-G349</f>
        <v>1402.681233300121</v>
      </c>
      <c r="I349" s="49"/>
      <c r="J349" s="49">
        <f t="shared" ref="J349:J353" si="296">H349-I349</f>
        <v>1402.681233300121</v>
      </c>
      <c r="K349" s="49"/>
      <c r="L349" s="49">
        <f t="shared" ref="L349:L353" si="297">J349-K349</f>
        <v>1402.681233300121</v>
      </c>
      <c r="M349" s="49"/>
      <c r="N349" s="49">
        <f t="shared" ref="N349:N353" si="298">L349-M349</f>
        <v>1402.681233300121</v>
      </c>
      <c r="O349" s="23">
        <v>0.38</v>
      </c>
      <c r="P349" s="17">
        <v>63</v>
      </c>
      <c r="Q349" s="8">
        <f t="shared" si="272"/>
        <v>37.318766699879028</v>
      </c>
      <c r="R349" s="1"/>
      <c r="AF349" s="1"/>
      <c r="AG349" s="1"/>
    </row>
    <row r="350" spans="1:33">
      <c r="A350" s="27" t="s">
        <v>261</v>
      </c>
      <c r="B350" s="56">
        <f t="shared" ref="B350:B353" si="299">1600*0.9</f>
        <v>1440</v>
      </c>
      <c r="C350" s="54">
        <f t="shared" si="283"/>
        <v>178.30077423275534</v>
      </c>
      <c r="D350" s="54">
        <f t="shared" si="293"/>
        <v>1261.6992257672446</v>
      </c>
      <c r="E350" s="49"/>
      <c r="F350" s="49">
        <f t="shared" ref="F350:F353" si="300">D350-E350</f>
        <v>1261.6992257672446</v>
      </c>
      <c r="G350" s="49"/>
      <c r="H350" s="49">
        <f t="shared" ref="H350:H353" si="301">F350-G350</f>
        <v>1261.6992257672446</v>
      </c>
      <c r="I350" s="49"/>
      <c r="J350" s="49">
        <f t="shared" si="296"/>
        <v>1261.6992257672446</v>
      </c>
      <c r="K350" s="49"/>
      <c r="L350" s="49">
        <f t="shared" si="297"/>
        <v>1261.6992257672446</v>
      </c>
      <c r="M350" s="49"/>
      <c r="N350" s="49">
        <f t="shared" si="298"/>
        <v>1261.6992257672446</v>
      </c>
      <c r="O350" s="23">
        <v>0.38</v>
      </c>
      <c r="P350" s="17">
        <v>301</v>
      </c>
      <c r="Q350" s="8">
        <f t="shared" si="272"/>
        <v>178.30077423275534</v>
      </c>
      <c r="R350" s="1"/>
      <c r="AF350" s="1"/>
      <c r="AG350" s="1"/>
    </row>
    <row r="351" spans="1:33">
      <c r="A351" s="27" t="s">
        <v>262</v>
      </c>
      <c r="B351" s="56">
        <f t="shared" si="299"/>
        <v>1440</v>
      </c>
      <c r="C351" s="54">
        <f t="shared" si="283"/>
        <v>215.02717955644584</v>
      </c>
      <c r="D351" s="54">
        <f t="shared" si="293"/>
        <v>1224.9728204435542</v>
      </c>
      <c r="E351" s="49"/>
      <c r="F351" s="49">
        <f t="shared" si="300"/>
        <v>1224.9728204435542</v>
      </c>
      <c r="G351" s="49"/>
      <c r="H351" s="49">
        <f t="shared" si="301"/>
        <v>1224.9728204435542</v>
      </c>
      <c r="I351" s="49"/>
      <c r="J351" s="49">
        <f t="shared" si="296"/>
        <v>1224.9728204435542</v>
      </c>
      <c r="K351" s="49"/>
      <c r="L351" s="49">
        <f t="shared" si="297"/>
        <v>1224.9728204435542</v>
      </c>
      <c r="M351" s="49"/>
      <c r="N351" s="49">
        <f t="shared" si="298"/>
        <v>1224.9728204435542</v>
      </c>
      <c r="O351" s="23">
        <v>0.38</v>
      </c>
      <c r="P351" s="17">
        <v>363</v>
      </c>
      <c r="Q351" s="8">
        <f t="shared" si="272"/>
        <v>215.02717955644584</v>
      </c>
      <c r="R351" s="1"/>
      <c r="AF351" s="1"/>
      <c r="AG351" s="1"/>
    </row>
    <row r="352" spans="1:33">
      <c r="A352" s="27" t="s">
        <v>263</v>
      </c>
      <c r="B352" s="56">
        <f t="shared" si="299"/>
        <v>1440</v>
      </c>
      <c r="C352" s="54">
        <f t="shared" si="283"/>
        <v>182.44730386607526</v>
      </c>
      <c r="D352" s="54">
        <f t="shared" si="293"/>
        <v>1257.5526961339247</v>
      </c>
      <c r="E352" s="49"/>
      <c r="F352" s="49">
        <f t="shared" si="300"/>
        <v>1257.5526961339247</v>
      </c>
      <c r="G352" s="49"/>
      <c r="H352" s="49">
        <f t="shared" si="301"/>
        <v>1257.5526961339247</v>
      </c>
      <c r="I352" s="49"/>
      <c r="J352" s="49">
        <f t="shared" si="296"/>
        <v>1257.5526961339247</v>
      </c>
      <c r="K352" s="49"/>
      <c r="L352" s="49">
        <f t="shared" si="297"/>
        <v>1257.5526961339247</v>
      </c>
      <c r="M352" s="49"/>
      <c r="N352" s="49">
        <f t="shared" si="298"/>
        <v>1257.5526961339247</v>
      </c>
      <c r="O352" s="23">
        <v>0.38</v>
      </c>
      <c r="P352" s="17">
        <v>308</v>
      </c>
      <c r="Q352" s="8">
        <f t="shared" si="272"/>
        <v>182.44730386607526</v>
      </c>
      <c r="R352" s="1"/>
      <c r="AF352" s="1"/>
      <c r="AG352" s="1"/>
    </row>
    <row r="353" spans="1:33">
      <c r="A353" s="27" t="s">
        <v>264</v>
      </c>
      <c r="B353" s="56">
        <f t="shared" si="299"/>
        <v>1440</v>
      </c>
      <c r="C353" s="54">
        <f t="shared" si="283"/>
        <v>127.35769588053957</v>
      </c>
      <c r="D353" s="54">
        <f t="shared" si="293"/>
        <v>1312.6423041194605</v>
      </c>
      <c r="E353" s="49"/>
      <c r="F353" s="49">
        <f t="shared" si="300"/>
        <v>1312.6423041194605</v>
      </c>
      <c r="G353" s="49"/>
      <c r="H353" s="49">
        <f t="shared" si="301"/>
        <v>1312.6423041194605</v>
      </c>
      <c r="I353" s="49"/>
      <c r="J353" s="49">
        <f t="shared" si="296"/>
        <v>1312.6423041194605</v>
      </c>
      <c r="K353" s="49"/>
      <c r="L353" s="49">
        <f t="shared" si="297"/>
        <v>1312.6423041194605</v>
      </c>
      <c r="M353" s="49"/>
      <c r="N353" s="49">
        <f t="shared" si="298"/>
        <v>1312.6423041194605</v>
      </c>
      <c r="O353" s="23">
        <v>0.38</v>
      </c>
      <c r="P353" s="17">
        <v>215</v>
      </c>
      <c r="Q353" s="8">
        <f t="shared" si="272"/>
        <v>127.35769588053957</v>
      </c>
      <c r="R353" s="1"/>
      <c r="AF353" s="1"/>
      <c r="AG353" s="1"/>
    </row>
    <row r="354" spans="1:33">
      <c r="A354" s="42" t="s">
        <v>83</v>
      </c>
      <c r="B354" s="59">
        <v>3237</v>
      </c>
      <c r="C354" s="47">
        <v>540</v>
      </c>
      <c r="D354" s="59">
        <f t="shared" si="293"/>
        <v>2697</v>
      </c>
      <c r="E354" s="48">
        <f>SUM(E355:E358)</f>
        <v>0</v>
      </c>
      <c r="F354" s="48">
        <f>D354-E354</f>
        <v>2697</v>
      </c>
      <c r="G354" s="48">
        <f>SUM(G355:G358)</f>
        <v>0</v>
      </c>
      <c r="H354" s="48">
        <f>F354-G354</f>
        <v>2697</v>
      </c>
      <c r="I354" s="48">
        <f>SUM(I355:I358)</f>
        <v>60</v>
      </c>
      <c r="J354" s="48">
        <f>H354-I354</f>
        <v>2637</v>
      </c>
      <c r="K354" s="48">
        <f>SUM(K355:K358)</f>
        <v>0</v>
      </c>
      <c r="L354" s="48">
        <f>J354-K354</f>
        <v>2637</v>
      </c>
      <c r="M354" s="48">
        <f>SUM(M355:M358)</f>
        <v>0</v>
      </c>
      <c r="N354" s="48">
        <f>L354-M354</f>
        <v>2637</v>
      </c>
      <c r="O354" s="30">
        <v>6</v>
      </c>
      <c r="P354" s="17">
        <v>0</v>
      </c>
      <c r="Q354" s="8">
        <f t="shared" si="272"/>
        <v>0</v>
      </c>
      <c r="R354" s="1"/>
      <c r="AF354" s="1"/>
      <c r="AG354" s="1"/>
    </row>
    <row r="355" spans="1:33">
      <c r="A355" s="27" t="s">
        <v>265</v>
      </c>
      <c r="B355" s="56">
        <f t="shared" ref="B355:B356" si="302">400*0.9</f>
        <v>360</v>
      </c>
      <c r="C355" s="54">
        <f t="shared" si="283"/>
        <v>49.758355599838708</v>
      </c>
      <c r="D355" s="54">
        <f t="shared" si="293"/>
        <v>310.24164440016131</v>
      </c>
      <c r="E355" s="49"/>
      <c r="F355" s="49">
        <f t="shared" ref="F355" si="303">D355-E355</f>
        <v>310.24164440016131</v>
      </c>
      <c r="G355" s="49"/>
      <c r="H355" s="49">
        <f t="shared" ref="H355" si="304">F355-G355</f>
        <v>310.24164440016131</v>
      </c>
      <c r="I355" s="49">
        <v>60</v>
      </c>
      <c r="J355" s="49">
        <f t="shared" ref="J355:J356" si="305">H355-I355</f>
        <v>250.24164440016131</v>
      </c>
      <c r="K355" s="49"/>
      <c r="L355" s="49">
        <f t="shared" ref="L355:L356" si="306">J355-K355</f>
        <v>250.24164440016131</v>
      </c>
      <c r="M355" s="49"/>
      <c r="N355" s="49">
        <f t="shared" ref="N355:N356" si="307">L355-M355</f>
        <v>250.24164440016131</v>
      </c>
      <c r="O355" s="23">
        <v>0.38</v>
      </c>
      <c r="P355" s="17">
        <v>84</v>
      </c>
      <c r="Q355" s="8">
        <f t="shared" si="272"/>
        <v>49.758355599838708</v>
      </c>
      <c r="R355" s="1"/>
      <c r="AF355" s="1"/>
      <c r="AG355" s="1"/>
    </row>
    <row r="356" spans="1:33">
      <c r="A356" s="27" t="s">
        <v>266</v>
      </c>
      <c r="B356" s="56">
        <f t="shared" si="302"/>
        <v>360</v>
      </c>
      <c r="C356" s="54">
        <f t="shared" si="283"/>
        <v>74.637533399758055</v>
      </c>
      <c r="D356" s="54">
        <f t="shared" si="293"/>
        <v>285.36246660024193</v>
      </c>
      <c r="E356" s="49"/>
      <c r="F356" s="49">
        <f t="shared" ref="F356:F358" si="308">D356-E356</f>
        <v>285.36246660024193</v>
      </c>
      <c r="G356" s="49"/>
      <c r="H356" s="49">
        <f t="shared" ref="H356:H358" si="309">F356-G356</f>
        <v>285.36246660024193</v>
      </c>
      <c r="I356" s="49"/>
      <c r="J356" s="49">
        <f t="shared" si="305"/>
        <v>285.36246660024193</v>
      </c>
      <c r="K356" s="49"/>
      <c r="L356" s="49">
        <f t="shared" si="306"/>
        <v>285.36246660024193</v>
      </c>
      <c r="M356" s="49"/>
      <c r="N356" s="49">
        <f t="shared" si="307"/>
        <v>285.36246660024193</v>
      </c>
      <c r="O356" s="23">
        <v>0.38</v>
      </c>
      <c r="P356" s="17">
        <v>126</v>
      </c>
      <c r="Q356" s="8">
        <f t="shared" si="272"/>
        <v>74.637533399758055</v>
      </c>
      <c r="R356" s="1"/>
      <c r="AF356" s="1"/>
      <c r="AG356" s="1"/>
    </row>
    <row r="357" spans="1:33">
      <c r="A357" s="27" t="s">
        <v>340</v>
      </c>
      <c r="B357" s="54"/>
      <c r="C357" s="54"/>
      <c r="D357" s="54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23">
        <v>6</v>
      </c>
      <c r="P357" s="17"/>
      <c r="Q357" s="8"/>
      <c r="R357" s="1"/>
      <c r="AF357" s="1"/>
      <c r="AG357" s="1"/>
    </row>
    <row r="358" spans="1:33">
      <c r="A358" s="27" t="s">
        <v>267</v>
      </c>
      <c r="B358" s="56">
        <f>1000*0.9</f>
        <v>900</v>
      </c>
      <c r="C358" s="54">
        <f t="shared" si="283"/>
        <v>222.13551607070852</v>
      </c>
      <c r="D358" s="54">
        <f t="shared" ref="D358:D395" si="310">B358-C358</f>
        <v>677.86448392929151</v>
      </c>
      <c r="E358" s="49"/>
      <c r="F358" s="49">
        <f t="shared" si="308"/>
        <v>677.86448392929151</v>
      </c>
      <c r="G358" s="49"/>
      <c r="H358" s="49">
        <f t="shared" si="309"/>
        <v>677.86448392929151</v>
      </c>
      <c r="I358" s="49"/>
      <c r="J358" s="49">
        <f t="shared" ref="J358" si="311">H358-I358</f>
        <v>677.86448392929151</v>
      </c>
      <c r="K358" s="49"/>
      <c r="L358" s="49">
        <f t="shared" ref="L358" si="312">J358-K358</f>
        <v>677.86448392929151</v>
      </c>
      <c r="M358" s="49"/>
      <c r="N358" s="49">
        <f t="shared" ref="N358" si="313">L358-M358</f>
        <v>677.86448392929151</v>
      </c>
      <c r="O358" s="23">
        <v>0.38</v>
      </c>
      <c r="P358" s="17">
        <v>375</v>
      </c>
      <c r="Q358" s="8">
        <f t="shared" si="272"/>
        <v>222.13551607070852</v>
      </c>
      <c r="R358" s="1"/>
      <c r="AF358" s="1"/>
      <c r="AG358" s="1"/>
    </row>
    <row r="359" spans="1:33">
      <c r="A359" s="42" t="s">
        <v>107</v>
      </c>
      <c r="B359" s="59">
        <v>5395</v>
      </c>
      <c r="C359" s="47">
        <v>2943</v>
      </c>
      <c r="D359" s="59">
        <f t="shared" si="310"/>
        <v>2452</v>
      </c>
      <c r="E359" s="48">
        <f>SUM(E360:E371)</f>
        <v>1068.5</v>
      </c>
      <c r="F359" s="48">
        <f>D359-E359</f>
        <v>1383.5</v>
      </c>
      <c r="G359" s="48">
        <f>SUM(G360:G371)</f>
        <v>0</v>
      </c>
      <c r="H359" s="48">
        <f>F359-G359</f>
        <v>1383.5</v>
      </c>
      <c r="I359" s="48">
        <f>SUM(I360:I371)</f>
        <v>0</v>
      </c>
      <c r="J359" s="48">
        <f>H359-I359</f>
        <v>1383.5</v>
      </c>
      <c r="K359" s="48">
        <f>SUM(K360:K371)</f>
        <v>32</v>
      </c>
      <c r="L359" s="48">
        <f>J359-K359</f>
        <v>1351.5</v>
      </c>
      <c r="M359" s="48">
        <f>SUM(M360:M371)</f>
        <v>15</v>
      </c>
      <c r="N359" s="48">
        <f>L359-M359</f>
        <v>1336.5</v>
      </c>
      <c r="O359" s="30">
        <v>6</v>
      </c>
      <c r="P359" s="17">
        <v>3247</v>
      </c>
      <c r="Q359" s="8">
        <f t="shared" si="272"/>
        <v>1923.3973884842414</v>
      </c>
      <c r="R359" s="1"/>
      <c r="AF359" s="1"/>
      <c r="AG359" s="1"/>
    </row>
    <row r="360" spans="1:33">
      <c r="A360" s="27" t="s">
        <v>268</v>
      </c>
      <c r="B360" s="56">
        <f t="shared" ref="B360:B365" si="314">1000*0.9</f>
        <v>900</v>
      </c>
      <c r="C360" s="54">
        <f t="shared" si="283"/>
        <v>130.31950276148231</v>
      </c>
      <c r="D360" s="54">
        <f t="shared" si="310"/>
        <v>769.68049723851766</v>
      </c>
      <c r="E360" s="49"/>
      <c r="F360" s="49">
        <f t="shared" ref="F360" si="315">D360-E360</f>
        <v>769.68049723851766</v>
      </c>
      <c r="G360" s="49"/>
      <c r="H360" s="49">
        <f t="shared" ref="H360" si="316">F360-G360</f>
        <v>769.68049723851766</v>
      </c>
      <c r="I360" s="49"/>
      <c r="J360" s="49">
        <f t="shared" ref="J360:J371" si="317">H360-I360</f>
        <v>769.68049723851766</v>
      </c>
      <c r="K360" s="49"/>
      <c r="L360" s="49">
        <f t="shared" ref="L360:L371" si="318">J360-K360</f>
        <v>769.68049723851766</v>
      </c>
      <c r="M360" s="49"/>
      <c r="N360" s="49">
        <f t="shared" ref="N360:N371" si="319">L360-M360</f>
        <v>769.68049723851766</v>
      </c>
      <c r="O360" s="23">
        <v>0.38</v>
      </c>
      <c r="P360" s="17">
        <v>220</v>
      </c>
      <c r="Q360" s="8">
        <f t="shared" si="272"/>
        <v>130.31950276148231</v>
      </c>
      <c r="R360" s="1"/>
      <c r="AF360" s="1"/>
      <c r="AG360" s="1"/>
    </row>
    <row r="361" spans="1:33">
      <c r="A361" s="27" t="s">
        <v>269</v>
      </c>
      <c r="B361" s="56">
        <f t="shared" si="314"/>
        <v>900</v>
      </c>
      <c r="C361" s="54">
        <f t="shared" si="283"/>
        <v>36.726405323690479</v>
      </c>
      <c r="D361" s="54">
        <f t="shared" si="310"/>
        <v>863.27359467630947</v>
      </c>
      <c r="E361" s="49"/>
      <c r="F361" s="49">
        <f t="shared" ref="F361:F371" si="320">D361-E361</f>
        <v>863.27359467630947</v>
      </c>
      <c r="G361" s="49"/>
      <c r="H361" s="49">
        <f t="shared" ref="H361:H371" si="321">F361-G361</f>
        <v>863.27359467630947</v>
      </c>
      <c r="I361" s="49"/>
      <c r="J361" s="49">
        <f t="shared" si="317"/>
        <v>863.27359467630947</v>
      </c>
      <c r="K361" s="49"/>
      <c r="L361" s="49">
        <f t="shared" si="318"/>
        <v>863.27359467630947</v>
      </c>
      <c r="M361" s="49"/>
      <c r="N361" s="49">
        <f t="shared" si="319"/>
        <v>863.27359467630947</v>
      </c>
      <c r="O361" s="23">
        <v>0.38</v>
      </c>
      <c r="P361" s="17">
        <v>62</v>
      </c>
      <c r="Q361" s="8">
        <f t="shared" si="272"/>
        <v>36.726405323690479</v>
      </c>
      <c r="R361" s="1"/>
      <c r="AF361" s="1"/>
      <c r="AG361" s="1"/>
    </row>
    <row r="362" spans="1:33">
      <c r="A362" s="27" t="s">
        <v>270</v>
      </c>
      <c r="B362" s="56">
        <f t="shared" si="314"/>
        <v>900</v>
      </c>
      <c r="C362" s="54">
        <f t="shared" si="283"/>
        <v>335.27653892272275</v>
      </c>
      <c r="D362" s="54">
        <f t="shared" si="310"/>
        <v>564.72346107727731</v>
      </c>
      <c r="E362" s="49">
        <v>25</v>
      </c>
      <c r="F362" s="49">
        <f t="shared" si="320"/>
        <v>539.72346107727731</v>
      </c>
      <c r="G362" s="49"/>
      <c r="H362" s="49">
        <f t="shared" si="321"/>
        <v>539.72346107727731</v>
      </c>
      <c r="I362" s="49"/>
      <c r="J362" s="49">
        <f t="shared" si="317"/>
        <v>539.72346107727731</v>
      </c>
      <c r="K362" s="49"/>
      <c r="L362" s="49">
        <f t="shared" si="318"/>
        <v>539.72346107727731</v>
      </c>
      <c r="M362" s="49"/>
      <c r="N362" s="49">
        <f t="shared" si="319"/>
        <v>539.72346107727731</v>
      </c>
      <c r="O362" s="23">
        <v>0.38</v>
      </c>
      <c r="P362" s="17">
        <v>566</v>
      </c>
      <c r="Q362" s="8">
        <f t="shared" si="272"/>
        <v>335.27653892272275</v>
      </c>
      <c r="R362" s="1"/>
      <c r="AF362" s="1"/>
      <c r="AG362" s="1"/>
    </row>
    <row r="363" spans="1:33">
      <c r="A363" s="27" t="s">
        <v>271</v>
      </c>
      <c r="B363" s="56">
        <f t="shared" si="314"/>
        <v>900</v>
      </c>
      <c r="C363" s="54">
        <f t="shared" si="283"/>
        <v>222.72787744689705</v>
      </c>
      <c r="D363" s="54">
        <f t="shared" si="310"/>
        <v>677.27212255310292</v>
      </c>
      <c r="E363" s="49"/>
      <c r="F363" s="49">
        <f t="shared" si="320"/>
        <v>677.27212255310292</v>
      </c>
      <c r="G363" s="49"/>
      <c r="H363" s="49">
        <f t="shared" si="321"/>
        <v>677.27212255310292</v>
      </c>
      <c r="I363" s="49"/>
      <c r="J363" s="49">
        <f t="shared" si="317"/>
        <v>677.27212255310292</v>
      </c>
      <c r="K363" s="49"/>
      <c r="L363" s="49">
        <f t="shared" si="318"/>
        <v>677.27212255310292</v>
      </c>
      <c r="M363" s="49"/>
      <c r="N363" s="49">
        <f t="shared" si="319"/>
        <v>677.27212255310292</v>
      </c>
      <c r="O363" s="23">
        <v>0.38</v>
      </c>
      <c r="P363" s="17">
        <v>376</v>
      </c>
      <c r="Q363" s="8">
        <f t="shared" si="272"/>
        <v>222.72787744689705</v>
      </c>
      <c r="R363" s="1"/>
      <c r="AF363" s="1"/>
      <c r="AG363" s="1"/>
    </row>
    <row r="364" spans="1:33">
      <c r="A364" s="27" t="s">
        <v>272</v>
      </c>
      <c r="B364" s="56">
        <f t="shared" si="314"/>
        <v>900</v>
      </c>
      <c r="C364" s="54">
        <f t="shared" si="283"/>
        <v>294.40360396571236</v>
      </c>
      <c r="D364" s="54">
        <f t="shared" si="310"/>
        <v>605.59639603428764</v>
      </c>
      <c r="E364" s="49"/>
      <c r="F364" s="49">
        <f t="shared" si="320"/>
        <v>605.59639603428764</v>
      </c>
      <c r="G364" s="49"/>
      <c r="H364" s="49">
        <f t="shared" si="321"/>
        <v>605.59639603428764</v>
      </c>
      <c r="I364" s="49"/>
      <c r="J364" s="49">
        <f t="shared" si="317"/>
        <v>605.59639603428764</v>
      </c>
      <c r="K364" s="49"/>
      <c r="L364" s="49">
        <f t="shared" si="318"/>
        <v>605.59639603428764</v>
      </c>
      <c r="M364" s="49"/>
      <c r="N364" s="49">
        <f t="shared" si="319"/>
        <v>605.59639603428764</v>
      </c>
      <c r="O364" s="23">
        <v>0.38</v>
      </c>
      <c r="P364" s="17">
        <v>497</v>
      </c>
      <c r="Q364" s="8">
        <f t="shared" si="272"/>
        <v>294.40360396571236</v>
      </c>
      <c r="R364" s="1"/>
      <c r="AF364" s="1"/>
      <c r="AG364" s="1"/>
    </row>
    <row r="365" spans="1:33">
      <c r="A365" s="27" t="s">
        <v>273</v>
      </c>
      <c r="B365" s="56">
        <f t="shared" si="314"/>
        <v>900</v>
      </c>
      <c r="C365" s="54">
        <f t="shared" si="283"/>
        <v>172.96952184705836</v>
      </c>
      <c r="D365" s="54">
        <f t="shared" si="310"/>
        <v>727.03047815294167</v>
      </c>
      <c r="E365" s="49"/>
      <c r="F365" s="49">
        <f t="shared" si="320"/>
        <v>727.03047815294167</v>
      </c>
      <c r="G365" s="49"/>
      <c r="H365" s="49">
        <f t="shared" si="321"/>
        <v>727.03047815294167</v>
      </c>
      <c r="I365" s="49"/>
      <c r="J365" s="49">
        <f t="shared" si="317"/>
        <v>727.03047815294167</v>
      </c>
      <c r="K365" s="49"/>
      <c r="L365" s="49">
        <f t="shared" si="318"/>
        <v>727.03047815294167</v>
      </c>
      <c r="M365" s="49"/>
      <c r="N365" s="49">
        <f t="shared" si="319"/>
        <v>727.03047815294167</v>
      </c>
      <c r="O365" s="23">
        <v>0.38</v>
      </c>
      <c r="P365" s="17">
        <v>292</v>
      </c>
      <c r="Q365" s="8">
        <f t="shared" si="272"/>
        <v>172.96952184705836</v>
      </c>
      <c r="R365" s="1"/>
      <c r="AF365" s="1"/>
      <c r="AG365" s="1"/>
    </row>
    <row r="366" spans="1:33">
      <c r="A366" s="27" t="s">
        <v>274</v>
      </c>
      <c r="B366" s="56">
        <f>1000*0.9</f>
        <v>900</v>
      </c>
      <c r="C366" s="54">
        <f t="shared" si="283"/>
        <v>264.193173780096</v>
      </c>
      <c r="D366" s="54">
        <f t="shared" si="310"/>
        <v>635.806826219904</v>
      </c>
      <c r="E366" s="49">
        <v>24.5</v>
      </c>
      <c r="F366" s="49">
        <f t="shared" si="320"/>
        <v>611.306826219904</v>
      </c>
      <c r="G366" s="49"/>
      <c r="H366" s="49">
        <f t="shared" si="321"/>
        <v>611.306826219904</v>
      </c>
      <c r="I366" s="49"/>
      <c r="J366" s="49">
        <f t="shared" si="317"/>
        <v>611.306826219904</v>
      </c>
      <c r="K366" s="49"/>
      <c r="L366" s="49">
        <f t="shared" si="318"/>
        <v>611.306826219904</v>
      </c>
      <c r="M366" s="49"/>
      <c r="N366" s="49">
        <f t="shared" si="319"/>
        <v>611.306826219904</v>
      </c>
      <c r="O366" s="23">
        <v>0.38</v>
      </c>
      <c r="P366" s="17">
        <v>446</v>
      </c>
      <c r="Q366" s="8">
        <f t="shared" si="272"/>
        <v>264.193173780096</v>
      </c>
      <c r="R366" s="1"/>
      <c r="AF366" s="1"/>
      <c r="AG366" s="1"/>
    </row>
    <row r="367" spans="1:33">
      <c r="A367" s="27" t="s">
        <v>275</v>
      </c>
      <c r="B367" s="54">
        <f>1600*0.9</f>
        <v>1440</v>
      </c>
      <c r="C367" s="54">
        <f t="shared" si="283"/>
        <v>483.36688296986171</v>
      </c>
      <c r="D367" s="54">
        <f t="shared" si="310"/>
        <v>956.63311703013824</v>
      </c>
      <c r="E367" s="49"/>
      <c r="F367" s="49">
        <f t="shared" si="320"/>
        <v>956.63311703013824</v>
      </c>
      <c r="G367" s="49"/>
      <c r="H367" s="49">
        <f t="shared" si="321"/>
        <v>956.63311703013824</v>
      </c>
      <c r="I367" s="49"/>
      <c r="J367" s="49">
        <f t="shared" si="317"/>
        <v>956.63311703013824</v>
      </c>
      <c r="K367" s="49">
        <v>32</v>
      </c>
      <c r="L367" s="49">
        <f t="shared" si="318"/>
        <v>924.63311703013824</v>
      </c>
      <c r="M367" s="49">
        <v>15</v>
      </c>
      <c r="N367" s="49">
        <f t="shared" si="319"/>
        <v>909.63311703013824</v>
      </c>
      <c r="O367" s="23">
        <v>0.38</v>
      </c>
      <c r="P367" s="17">
        <v>816</v>
      </c>
      <c r="Q367" s="8">
        <f t="shared" si="272"/>
        <v>483.36688296986171</v>
      </c>
      <c r="R367" s="1"/>
      <c r="AF367" s="1"/>
      <c r="AG367" s="1"/>
    </row>
    <row r="368" spans="1:33">
      <c r="A368" s="27" t="s">
        <v>276</v>
      </c>
      <c r="B368" s="54">
        <f t="shared" ref="B368:B369" si="322">1600*0.9</f>
        <v>1440</v>
      </c>
      <c r="C368" s="54">
        <f t="shared" si="283"/>
        <v>165.26882395660712</v>
      </c>
      <c r="D368" s="54">
        <f t="shared" si="310"/>
        <v>1274.7311760433929</v>
      </c>
      <c r="E368" s="49">
        <v>269</v>
      </c>
      <c r="F368" s="49">
        <f t="shared" si="320"/>
        <v>1005.7311760433929</v>
      </c>
      <c r="G368" s="49"/>
      <c r="H368" s="49">
        <f t="shared" si="321"/>
        <v>1005.7311760433929</v>
      </c>
      <c r="I368" s="49"/>
      <c r="J368" s="49">
        <f t="shared" si="317"/>
        <v>1005.7311760433929</v>
      </c>
      <c r="K368" s="49"/>
      <c r="L368" s="49">
        <f t="shared" si="318"/>
        <v>1005.7311760433929</v>
      </c>
      <c r="M368" s="49"/>
      <c r="N368" s="49">
        <f t="shared" si="319"/>
        <v>1005.7311760433929</v>
      </c>
      <c r="O368" s="23">
        <v>0.38</v>
      </c>
      <c r="P368" s="17">
        <v>279</v>
      </c>
      <c r="Q368" s="8">
        <f t="shared" si="272"/>
        <v>165.26882395660712</v>
      </c>
      <c r="R368" s="1"/>
      <c r="AF368" s="1"/>
      <c r="AG368" s="1"/>
    </row>
    <row r="369" spans="1:33">
      <c r="A369" s="27" t="s">
        <v>277</v>
      </c>
      <c r="B369" s="54">
        <f t="shared" si="322"/>
        <v>1440</v>
      </c>
      <c r="C369" s="54">
        <f t="shared" si="283"/>
        <v>85.300038171152053</v>
      </c>
      <c r="D369" s="54">
        <f t="shared" si="310"/>
        <v>1354.699961828848</v>
      </c>
      <c r="E369" s="49"/>
      <c r="F369" s="49">
        <f t="shared" si="320"/>
        <v>1354.699961828848</v>
      </c>
      <c r="G369" s="49"/>
      <c r="H369" s="49">
        <f t="shared" si="321"/>
        <v>1354.699961828848</v>
      </c>
      <c r="I369" s="49"/>
      <c r="J369" s="49">
        <f t="shared" si="317"/>
        <v>1354.699961828848</v>
      </c>
      <c r="K369" s="49"/>
      <c r="L369" s="49">
        <f t="shared" si="318"/>
        <v>1354.699961828848</v>
      </c>
      <c r="M369" s="49"/>
      <c r="N369" s="49">
        <f t="shared" si="319"/>
        <v>1354.699961828848</v>
      </c>
      <c r="O369" s="23">
        <v>0.38</v>
      </c>
      <c r="P369" s="17">
        <v>144</v>
      </c>
      <c r="Q369" s="8">
        <f t="shared" si="272"/>
        <v>85.300038171152053</v>
      </c>
      <c r="R369" s="1"/>
      <c r="AF369" s="1"/>
      <c r="AG369" s="1"/>
    </row>
    <row r="370" spans="1:33">
      <c r="A370" s="27" t="s">
        <v>278</v>
      </c>
      <c r="B370" s="56">
        <f t="shared" ref="B370:B371" si="323">1000*0.9</f>
        <v>900</v>
      </c>
      <c r="C370" s="54">
        <f t="shared" si="283"/>
        <v>267.74734203722733</v>
      </c>
      <c r="D370" s="54">
        <f t="shared" si="310"/>
        <v>632.25265796277267</v>
      </c>
      <c r="E370" s="49">
        <v>300</v>
      </c>
      <c r="F370" s="49">
        <f t="shared" si="320"/>
        <v>332.25265796277267</v>
      </c>
      <c r="G370" s="49"/>
      <c r="H370" s="49">
        <f t="shared" si="321"/>
        <v>332.25265796277267</v>
      </c>
      <c r="I370" s="49"/>
      <c r="J370" s="49">
        <f t="shared" si="317"/>
        <v>332.25265796277267</v>
      </c>
      <c r="K370" s="49"/>
      <c r="L370" s="49">
        <f t="shared" si="318"/>
        <v>332.25265796277267</v>
      </c>
      <c r="M370" s="49"/>
      <c r="N370" s="49">
        <f t="shared" si="319"/>
        <v>332.25265796277267</v>
      </c>
      <c r="O370" s="23">
        <v>0.38</v>
      </c>
      <c r="P370" s="17">
        <v>452</v>
      </c>
      <c r="Q370" s="8">
        <f t="shared" si="272"/>
        <v>267.74734203722733</v>
      </c>
      <c r="R370" s="1"/>
      <c r="AF370" s="1"/>
      <c r="AG370" s="1"/>
    </row>
    <row r="371" spans="1:33">
      <c r="A371" s="27" t="s">
        <v>279</v>
      </c>
      <c r="B371" s="56">
        <f t="shared" si="323"/>
        <v>900</v>
      </c>
      <c r="C371" s="54">
        <f t="shared" si="283"/>
        <v>68.713919637872493</v>
      </c>
      <c r="D371" s="54">
        <f t="shared" si="310"/>
        <v>831.28608036212745</v>
      </c>
      <c r="E371" s="49">
        <v>450</v>
      </c>
      <c r="F371" s="49">
        <f t="shared" si="320"/>
        <v>381.28608036212745</v>
      </c>
      <c r="G371" s="49"/>
      <c r="H371" s="49">
        <f t="shared" si="321"/>
        <v>381.28608036212745</v>
      </c>
      <c r="I371" s="49"/>
      <c r="J371" s="49">
        <f t="shared" si="317"/>
        <v>381.28608036212745</v>
      </c>
      <c r="K371" s="49"/>
      <c r="L371" s="49">
        <f t="shared" si="318"/>
        <v>381.28608036212745</v>
      </c>
      <c r="M371" s="49"/>
      <c r="N371" s="49">
        <f t="shared" si="319"/>
        <v>381.28608036212745</v>
      </c>
      <c r="O371" s="23">
        <v>0.38</v>
      </c>
      <c r="P371" s="17">
        <v>116</v>
      </c>
      <c r="Q371" s="8">
        <f t="shared" si="272"/>
        <v>68.713919637872493</v>
      </c>
      <c r="R371" s="1"/>
      <c r="AF371" s="1"/>
      <c r="AG371" s="1"/>
    </row>
    <row r="372" spans="1:33">
      <c r="A372" s="42" t="s">
        <v>108</v>
      </c>
      <c r="B372" s="59">
        <v>5395</v>
      </c>
      <c r="C372" s="47">
        <v>1893</v>
      </c>
      <c r="D372" s="59">
        <f t="shared" si="310"/>
        <v>3502</v>
      </c>
      <c r="E372" s="48">
        <f>SUM(E373:E380)</f>
        <v>5</v>
      </c>
      <c r="F372" s="48">
        <f>D372-E372</f>
        <v>3497</v>
      </c>
      <c r="G372" s="48">
        <f>SUM(G373:G380)</f>
        <v>0</v>
      </c>
      <c r="H372" s="48">
        <f>F372-G372</f>
        <v>3497</v>
      </c>
      <c r="I372" s="48">
        <f>SUM(I373:I380)</f>
        <v>150</v>
      </c>
      <c r="J372" s="48">
        <f>H372-I372</f>
        <v>3347</v>
      </c>
      <c r="K372" s="48">
        <f>SUM(K373:K380)</f>
        <v>0</v>
      </c>
      <c r="L372" s="48">
        <f>J372-K372</f>
        <v>3347</v>
      </c>
      <c r="M372" s="48">
        <f>SUM(M373:M380)</f>
        <v>0</v>
      </c>
      <c r="N372" s="48">
        <f>L372-M372</f>
        <v>3347</v>
      </c>
      <c r="O372" s="30">
        <v>6</v>
      </c>
      <c r="P372" s="17">
        <v>1972</v>
      </c>
      <c r="Q372" s="8">
        <f t="shared" si="272"/>
        <v>1168.1366338438327</v>
      </c>
      <c r="R372" s="1"/>
      <c r="AF372" s="1"/>
      <c r="AG372" s="1"/>
    </row>
    <row r="373" spans="1:33">
      <c r="A373" s="27" t="s">
        <v>280</v>
      </c>
      <c r="B373" s="56">
        <f>630*0.9</f>
        <v>567</v>
      </c>
      <c r="C373" s="54">
        <f t="shared" si="283"/>
        <v>93.000736061603291</v>
      </c>
      <c r="D373" s="54">
        <f t="shared" si="310"/>
        <v>473.99926393839672</v>
      </c>
      <c r="E373" s="49"/>
      <c r="F373" s="49">
        <f t="shared" ref="F373" si="324">D373-E373</f>
        <v>473.99926393839672</v>
      </c>
      <c r="G373" s="49"/>
      <c r="H373" s="49">
        <f t="shared" ref="H373" si="325">F373-G373</f>
        <v>473.99926393839672</v>
      </c>
      <c r="I373" s="49">
        <v>150</v>
      </c>
      <c r="J373" s="49">
        <f t="shared" ref="J373:J380" si="326">H373-I373</f>
        <v>323.99926393839672</v>
      </c>
      <c r="K373" s="49"/>
      <c r="L373" s="49">
        <f t="shared" ref="L373:L380" si="327">J373-K373</f>
        <v>323.99926393839672</v>
      </c>
      <c r="M373" s="49"/>
      <c r="N373" s="49">
        <f t="shared" ref="N373:N380" si="328">L373-M373</f>
        <v>323.99926393839672</v>
      </c>
      <c r="O373" s="23">
        <v>0.38</v>
      </c>
      <c r="P373" s="17">
        <v>157</v>
      </c>
      <c r="Q373" s="8">
        <f t="shared" si="272"/>
        <v>93.000736061603291</v>
      </c>
      <c r="R373" s="1"/>
      <c r="AF373" s="1"/>
      <c r="AG373" s="1"/>
    </row>
    <row r="374" spans="1:33">
      <c r="A374" s="27" t="s">
        <v>281</v>
      </c>
      <c r="B374" s="56">
        <f>630*0.9</f>
        <v>567</v>
      </c>
      <c r="C374" s="54">
        <f t="shared" si="283"/>
        <v>124.39588899959676</v>
      </c>
      <c r="D374" s="54">
        <f t="shared" si="310"/>
        <v>442.60411100040324</v>
      </c>
      <c r="E374" s="49"/>
      <c r="F374" s="49">
        <f t="shared" ref="F374:F380" si="329">D374-E374</f>
        <v>442.60411100040324</v>
      </c>
      <c r="G374" s="49"/>
      <c r="H374" s="49">
        <f t="shared" ref="H374:H380" si="330">F374-G374</f>
        <v>442.60411100040324</v>
      </c>
      <c r="I374" s="49"/>
      <c r="J374" s="49">
        <f t="shared" si="326"/>
        <v>442.60411100040324</v>
      </c>
      <c r="K374" s="49"/>
      <c r="L374" s="49">
        <f t="shared" si="327"/>
        <v>442.60411100040324</v>
      </c>
      <c r="M374" s="49"/>
      <c r="N374" s="49">
        <f t="shared" si="328"/>
        <v>442.60411100040324</v>
      </c>
      <c r="O374" s="23">
        <v>0.38</v>
      </c>
      <c r="P374" s="17">
        <v>210</v>
      </c>
      <c r="Q374" s="8">
        <f t="shared" si="272"/>
        <v>124.39588899959676</v>
      </c>
      <c r="R374" s="1"/>
      <c r="AF374" s="1"/>
      <c r="AG374" s="1"/>
    </row>
    <row r="375" spans="1:33" s="20" customFormat="1">
      <c r="A375" s="27" t="s">
        <v>442</v>
      </c>
      <c r="B375" s="54">
        <f t="shared" ref="B375:B376" si="331">1000*0.9</f>
        <v>900</v>
      </c>
      <c r="C375" s="54">
        <f t="shared" si="283"/>
        <v>340.01542993223114</v>
      </c>
      <c r="D375" s="54">
        <f t="shared" si="310"/>
        <v>559.9845700677688</v>
      </c>
      <c r="E375" s="49"/>
      <c r="F375" s="49">
        <f t="shared" si="329"/>
        <v>559.9845700677688</v>
      </c>
      <c r="G375" s="49"/>
      <c r="H375" s="49">
        <f t="shared" si="330"/>
        <v>559.9845700677688</v>
      </c>
      <c r="I375" s="49"/>
      <c r="J375" s="49">
        <f t="shared" si="326"/>
        <v>559.9845700677688</v>
      </c>
      <c r="K375" s="49"/>
      <c r="L375" s="49">
        <f t="shared" si="327"/>
        <v>559.9845700677688</v>
      </c>
      <c r="M375" s="49"/>
      <c r="N375" s="49">
        <f t="shared" si="328"/>
        <v>559.9845700677688</v>
      </c>
      <c r="O375" s="23">
        <v>0.38</v>
      </c>
      <c r="P375" s="18">
        <v>574</v>
      </c>
      <c r="Q375" s="19">
        <f t="shared" si="272"/>
        <v>340.01542993223114</v>
      </c>
      <c r="R375" s="21"/>
      <c r="AF375" s="21"/>
      <c r="AG375" s="21"/>
    </row>
    <row r="376" spans="1:33" s="20" customFormat="1">
      <c r="A376" s="27" t="s">
        <v>443</v>
      </c>
      <c r="B376" s="54">
        <f t="shared" si="331"/>
        <v>900</v>
      </c>
      <c r="C376" s="54">
        <f t="shared" si="283"/>
        <v>219.17370918976573</v>
      </c>
      <c r="D376" s="54">
        <f t="shared" si="310"/>
        <v>680.82629081023424</v>
      </c>
      <c r="E376" s="49"/>
      <c r="F376" s="49">
        <f t="shared" si="329"/>
        <v>680.82629081023424</v>
      </c>
      <c r="G376" s="49"/>
      <c r="H376" s="49">
        <f t="shared" si="330"/>
        <v>680.82629081023424</v>
      </c>
      <c r="I376" s="49"/>
      <c r="J376" s="49">
        <f t="shared" si="326"/>
        <v>680.82629081023424</v>
      </c>
      <c r="K376" s="49"/>
      <c r="L376" s="49">
        <f t="shared" si="327"/>
        <v>680.82629081023424</v>
      </c>
      <c r="M376" s="49"/>
      <c r="N376" s="49">
        <f t="shared" si="328"/>
        <v>680.82629081023424</v>
      </c>
      <c r="O376" s="23">
        <v>0.38</v>
      </c>
      <c r="P376" s="18">
        <v>370</v>
      </c>
      <c r="Q376" s="19">
        <f t="shared" si="272"/>
        <v>219.17370918976573</v>
      </c>
      <c r="R376" s="21"/>
      <c r="AF376" s="21"/>
      <c r="AG376" s="21"/>
    </row>
    <row r="377" spans="1:33">
      <c r="A377" s="27" t="s">
        <v>282</v>
      </c>
      <c r="B377" s="56">
        <f t="shared" ref="B377:B380" si="332">630*0.9</f>
        <v>567</v>
      </c>
      <c r="C377" s="54">
        <f t="shared" si="283"/>
        <v>267.15498066103879</v>
      </c>
      <c r="D377" s="54">
        <f t="shared" si="310"/>
        <v>299.84501933896121</v>
      </c>
      <c r="E377" s="49">
        <v>5</v>
      </c>
      <c r="F377" s="49">
        <f t="shared" si="329"/>
        <v>294.84501933896121</v>
      </c>
      <c r="G377" s="49"/>
      <c r="H377" s="49">
        <f t="shared" si="330"/>
        <v>294.84501933896121</v>
      </c>
      <c r="I377" s="49"/>
      <c r="J377" s="49">
        <f t="shared" si="326"/>
        <v>294.84501933896121</v>
      </c>
      <c r="K377" s="49"/>
      <c r="L377" s="49">
        <f t="shared" si="327"/>
        <v>294.84501933896121</v>
      </c>
      <c r="M377" s="49"/>
      <c r="N377" s="49">
        <f t="shared" si="328"/>
        <v>294.84501933896121</v>
      </c>
      <c r="O377" s="23">
        <v>0.38</v>
      </c>
      <c r="P377" s="17">
        <v>451</v>
      </c>
      <c r="Q377" s="8">
        <f t="shared" si="272"/>
        <v>267.15498066103879</v>
      </c>
      <c r="R377" s="1"/>
      <c r="AF377" s="1"/>
      <c r="AG377" s="1"/>
    </row>
    <row r="378" spans="1:33">
      <c r="A378" s="27" t="s">
        <v>283</v>
      </c>
      <c r="B378" s="56">
        <f t="shared" si="332"/>
        <v>567</v>
      </c>
      <c r="C378" s="54">
        <f t="shared" si="283"/>
        <v>50.943078352215814</v>
      </c>
      <c r="D378" s="54">
        <f t="shared" si="310"/>
        <v>516.05692164778418</v>
      </c>
      <c r="E378" s="49"/>
      <c r="F378" s="49">
        <f t="shared" si="329"/>
        <v>516.05692164778418</v>
      </c>
      <c r="G378" s="49"/>
      <c r="H378" s="49">
        <f t="shared" si="330"/>
        <v>516.05692164778418</v>
      </c>
      <c r="I378" s="49"/>
      <c r="J378" s="49">
        <f t="shared" si="326"/>
        <v>516.05692164778418</v>
      </c>
      <c r="K378" s="49"/>
      <c r="L378" s="49">
        <f t="shared" si="327"/>
        <v>516.05692164778418</v>
      </c>
      <c r="M378" s="49"/>
      <c r="N378" s="49">
        <f t="shared" si="328"/>
        <v>516.05692164778418</v>
      </c>
      <c r="O378" s="23">
        <v>0.38</v>
      </c>
      <c r="P378" s="17">
        <v>86</v>
      </c>
      <c r="Q378" s="8">
        <f t="shared" si="272"/>
        <v>50.943078352215814</v>
      </c>
      <c r="R378" s="1"/>
      <c r="AF378" s="1"/>
      <c r="AG378" s="1"/>
    </row>
    <row r="379" spans="1:33">
      <c r="A379" s="27" t="s">
        <v>284</v>
      </c>
      <c r="B379" s="56">
        <f t="shared" si="332"/>
        <v>567</v>
      </c>
      <c r="C379" s="54">
        <f t="shared" si="283"/>
        <v>296.77304947046656</v>
      </c>
      <c r="D379" s="54">
        <f t="shared" si="310"/>
        <v>270.22695052953344</v>
      </c>
      <c r="E379" s="49"/>
      <c r="F379" s="49">
        <f t="shared" si="329"/>
        <v>270.22695052953344</v>
      </c>
      <c r="G379" s="49"/>
      <c r="H379" s="49">
        <f t="shared" si="330"/>
        <v>270.22695052953344</v>
      </c>
      <c r="I379" s="49"/>
      <c r="J379" s="49">
        <f t="shared" si="326"/>
        <v>270.22695052953344</v>
      </c>
      <c r="K379" s="49"/>
      <c r="L379" s="49">
        <f t="shared" si="327"/>
        <v>270.22695052953344</v>
      </c>
      <c r="M379" s="49"/>
      <c r="N379" s="49">
        <f t="shared" si="328"/>
        <v>270.22695052953344</v>
      </c>
      <c r="O379" s="23">
        <v>0.38</v>
      </c>
      <c r="P379" s="17">
        <v>501</v>
      </c>
      <c r="Q379" s="8">
        <f t="shared" ref="Q379:Q441" si="333">P379*SQRT(3)*0.38*0.9</f>
        <v>296.77304947046656</v>
      </c>
      <c r="R379" s="1"/>
      <c r="AF379" s="1"/>
      <c r="AG379" s="1"/>
    </row>
    <row r="380" spans="1:33">
      <c r="A380" s="27" t="s">
        <v>285</v>
      </c>
      <c r="B380" s="56">
        <f t="shared" si="332"/>
        <v>567</v>
      </c>
      <c r="C380" s="54">
        <f t="shared" si="283"/>
        <v>143.9438144138191</v>
      </c>
      <c r="D380" s="54">
        <f t="shared" si="310"/>
        <v>423.0561855861809</v>
      </c>
      <c r="E380" s="49"/>
      <c r="F380" s="49">
        <f t="shared" si="329"/>
        <v>423.0561855861809</v>
      </c>
      <c r="G380" s="49"/>
      <c r="H380" s="49">
        <f t="shared" si="330"/>
        <v>423.0561855861809</v>
      </c>
      <c r="I380" s="49"/>
      <c r="J380" s="49">
        <f t="shared" si="326"/>
        <v>423.0561855861809</v>
      </c>
      <c r="K380" s="49"/>
      <c r="L380" s="49">
        <f t="shared" si="327"/>
        <v>423.0561855861809</v>
      </c>
      <c r="M380" s="49"/>
      <c r="N380" s="49">
        <f t="shared" si="328"/>
        <v>423.0561855861809</v>
      </c>
      <c r="O380" s="23">
        <v>0.38</v>
      </c>
      <c r="P380" s="17">
        <v>243</v>
      </c>
      <c r="Q380" s="8">
        <f t="shared" si="333"/>
        <v>143.9438144138191</v>
      </c>
      <c r="R380" s="1"/>
      <c r="AF380" s="1"/>
      <c r="AG380" s="1"/>
    </row>
    <row r="381" spans="1:33">
      <c r="A381" s="42" t="s">
        <v>109</v>
      </c>
      <c r="B381" s="59">
        <v>5395</v>
      </c>
      <c r="C381" s="47">
        <v>392</v>
      </c>
      <c r="D381" s="59">
        <f t="shared" si="310"/>
        <v>5003</v>
      </c>
      <c r="E381" s="48">
        <f>SUM(E382)</f>
        <v>0</v>
      </c>
      <c r="F381" s="48">
        <f>D381-E381</f>
        <v>5003</v>
      </c>
      <c r="G381" s="48">
        <f>SUM(G382)</f>
        <v>0</v>
      </c>
      <c r="H381" s="48">
        <f>F381-G381</f>
        <v>5003</v>
      </c>
      <c r="I381" s="48">
        <f>SUM(I382)</f>
        <v>0</v>
      </c>
      <c r="J381" s="48">
        <f>H381-I381</f>
        <v>5003</v>
      </c>
      <c r="K381" s="48">
        <f>SUM(K382)</f>
        <v>0</v>
      </c>
      <c r="L381" s="48">
        <f>J381-K381</f>
        <v>5003</v>
      </c>
      <c r="M381" s="48">
        <f>SUM(M382)</f>
        <v>0</v>
      </c>
      <c r="N381" s="48">
        <f>L381-M381</f>
        <v>5003</v>
      </c>
      <c r="O381" s="30">
        <v>6</v>
      </c>
      <c r="P381" s="17">
        <v>490</v>
      </c>
      <c r="Q381" s="8">
        <f t="shared" si="333"/>
        <v>290.25707433239245</v>
      </c>
      <c r="R381" s="1"/>
      <c r="AF381" s="1"/>
      <c r="AG381" s="1"/>
    </row>
    <row r="382" spans="1:33">
      <c r="A382" s="27" t="s">
        <v>286</v>
      </c>
      <c r="B382" s="56">
        <f>1000*0.9</f>
        <v>900</v>
      </c>
      <c r="C382" s="54">
        <f t="shared" si="283"/>
        <v>59.828498995044164</v>
      </c>
      <c r="D382" s="54">
        <f t="shared" si="310"/>
        <v>840.17150100495587</v>
      </c>
      <c r="E382" s="48"/>
      <c r="F382" s="49">
        <f t="shared" ref="F382" si="334">D382-E382</f>
        <v>840.17150100495587</v>
      </c>
      <c r="G382" s="49"/>
      <c r="H382" s="49">
        <f t="shared" ref="H382" si="335">F382-G382</f>
        <v>840.17150100495587</v>
      </c>
      <c r="I382" s="49"/>
      <c r="J382" s="49">
        <f t="shared" ref="J382" si="336">H382-I382</f>
        <v>840.17150100495587</v>
      </c>
      <c r="K382" s="49"/>
      <c r="L382" s="49">
        <f t="shared" ref="L382" si="337">J382-K382</f>
        <v>840.17150100495587</v>
      </c>
      <c r="M382" s="49"/>
      <c r="N382" s="49">
        <f t="shared" ref="N382" si="338">L382-M382</f>
        <v>840.17150100495587</v>
      </c>
      <c r="O382" s="23">
        <v>0.38</v>
      </c>
      <c r="P382" s="17">
        <v>101</v>
      </c>
      <c r="Q382" s="8">
        <f t="shared" si="333"/>
        <v>59.828498995044164</v>
      </c>
      <c r="R382" s="1"/>
      <c r="AF382" s="1"/>
      <c r="AG382" s="1"/>
    </row>
    <row r="383" spans="1:33">
      <c r="A383" s="42" t="s">
        <v>110</v>
      </c>
      <c r="B383" s="59">
        <v>5395</v>
      </c>
      <c r="C383" s="47">
        <v>177</v>
      </c>
      <c r="D383" s="59">
        <f t="shared" si="310"/>
        <v>5218</v>
      </c>
      <c r="E383" s="48">
        <f>SUM(E384:E385)</f>
        <v>0</v>
      </c>
      <c r="F383" s="48">
        <f>D383-E383</f>
        <v>5218</v>
      </c>
      <c r="G383" s="48">
        <f>SUM(G384:G385)</f>
        <v>0</v>
      </c>
      <c r="H383" s="48">
        <f>F383-G383</f>
        <v>5218</v>
      </c>
      <c r="I383" s="48">
        <f>SUM(I384:I385)</f>
        <v>0</v>
      </c>
      <c r="J383" s="48">
        <f>H383-I383</f>
        <v>5218</v>
      </c>
      <c r="K383" s="48">
        <f>SUM(K384:K385)</f>
        <v>0</v>
      </c>
      <c r="L383" s="48">
        <f>J383-K383</f>
        <v>5218</v>
      </c>
      <c r="M383" s="48">
        <f>SUM(M384:M385)</f>
        <v>0</v>
      </c>
      <c r="N383" s="48">
        <f>L383-M383</f>
        <v>5218</v>
      </c>
      <c r="O383" s="30">
        <v>6</v>
      </c>
      <c r="P383" s="17">
        <v>383</v>
      </c>
      <c r="Q383" s="8">
        <f t="shared" si="333"/>
        <v>226.87440708021697</v>
      </c>
      <c r="R383" s="1"/>
      <c r="AF383" s="1"/>
      <c r="AG383" s="1"/>
    </row>
    <row r="384" spans="1:33">
      <c r="A384" s="27" t="s">
        <v>287</v>
      </c>
      <c r="B384" s="56">
        <f t="shared" ref="B384:B385" si="339">630*0.9</f>
        <v>567</v>
      </c>
      <c r="C384" s="54">
        <f t="shared" si="283"/>
        <v>204.36467478505185</v>
      </c>
      <c r="D384" s="54">
        <f t="shared" si="310"/>
        <v>362.63532521494812</v>
      </c>
      <c r="E384" s="49"/>
      <c r="F384" s="49">
        <f t="shared" ref="F384:F385" si="340">D384-E384</f>
        <v>362.63532521494812</v>
      </c>
      <c r="G384" s="49"/>
      <c r="H384" s="49">
        <f t="shared" ref="H384:H385" si="341">F384-G384</f>
        <v>362.63532521494812</v>
      </c>
      <c r="I384" s="49"/>
      <c r="J384" s="49">
        <f t="shared" ref="J384:J385" si="342">H384-I384</f>
        <v>362.63532521494812</v>
      </c>
      <c r="K384" s="49"/>
      <c r="L384" s="49">
        <f t="shared" ref="L384:L385" si="343">J384-K384</f>
        <v>362.63532521494812</v>
      </c>
      <c r="M384" s="49"/>
      <c r="N384" s="49">
        <f t="shared" ref="N384:N385" si="344">L384-M384</f>
        <v>362.63532521494812</v>
      </c>
      <c r="O384" s="23">
        <v>0.38</v>
      </c>
      <c r="P384" s="17">
        <v>345</v>
      </c>
      <c r="Q384" s="8">
        <f t="shared" si="333"/>
        <v>204.36467478505185</v>
      </c>
      <c r="R384" s="1"/>
      <c r="AF384" s="1"/>
      <c r="AG384" s="1"/>
    </row>
    <row r="385" spans="1:33">
      <c r="A385" s="27" t="s">
        <v>288</v>
      </c>
      <c r="B385" s="56">
        <f t="shared" si="339"/>
        <v>567</v>
      </c>
      <c r="C385" s="54">
        <f t="shared" si="283"/>
        <v>134.4660323948022</v>
      </c>
      <c r="D385" s="54">
        <f t="shared" si="310"/>
        <v>432.5339676051978</v>
      </c>
      <c r="E385" s="49"/>
      <c r="F385" s="49">
        <f t="shared" si="340"/>
        <v>432.5339676051978</v>
      </c>
      <c r="G385" s="49"/>
      <c r="H385" s="49">
        <f t="shared" si="341"/>
        <v>432.5339676051978</v>
      </c>
      <c r="I385" s="49"/>
      <c r="J385" s="49">
        <f t="shared" si="342"/>
        <v>432.5339676051978</v>
      </c>
      <c r="K385" s="49"/>
      <c r="L385" s="49">
        <f t="shared" si="343"/>
        <v>432.5339676051978</v>
      </c>
      <c r="M385" s="49"/>
      <c r="N385" s="49">
        <f t="shared" si="344"/>
        <v>432.5339676051978</v>
      </c>
      <c r="O385" s="23">
        <v>0.38</v>
      </c>
      <c r="P385" s="17">
        <v>227</v>
      </c>
      <c r="Q385" s="8">
        <f t="shared" si="333"/>
        <v>134.4660323948022</v>
      </c>
      <c r="R385" s="1"/>
      <c r="AF385" s="1"/>
      <c r="AG385" s="1"/>
    </row>
    <row r="386" spans="1:33">
      <c r="A386" s="42" t="s">
        <v>111</v>
      </c>
      <c r="B386" s="59">
        <v>5395</v>
      </c>
      <c r="C386" s="47">
        <v>1677</v>
      </c>
      <c r="D386" s="59">
        <f t="shared" si="310"/>
        <v>3718</v>
      </c>
      <c r="E386" s="48">
        <f>SUM(E387:E392)</f>
        <v>40</v>
      </c>
      <c r="F386" s="48">
        <f>D386-E386</f>
        <v>3678</v>
      </c>
      <c r="G386" s="48">
        <f>SUM(G387:G392)</f>
        <v>0</v>
      </c>
      <c r="H386" s="48">
        <f>F386-G386</f>
        <v>3678</v>
      </c>
      <c r="I386" s="48">
        <f>SUM(I387:I392)</f>
        <v>10</v>
      </c>
      <c r="J386" s="48">
        <f>H386-I386</f>
        <v>3668</v>
      </c>
      <c r="K386" s="48">
        <f>SUM(K387:K392)</f>
        <v>0</v>
      </c>
      <c r="L386" s="48">
        <f>J386-K386</f>
        <v>3668</v>
      </c>
      <c r="M386" s="48">
        <f>SUM(M387:M392)</f>
        <v>0</v>
      </c>
      <c r="N386" s="48">
        <f>L386-M386</f>
        <v>3668</v>
      </c>
      <c r="O386" s="30">
        <v>6</v>
      </c>
      <c r="P386" s="17"/>
      <c r="Q386" s="8"/>
      <c r="R386" s="1"/>
      <c r="AF386" s="1"/>
      <c r="AG386" s="1"/>
    </row>
    <row r="387" spans="1:33" s="20" customFormat="1">
      <c r="A387" s="72" t="s">
        <v>289</v>
      </c>
      <c r="B387" s="54">
        <f>400*0.9</f>
        <v>360</v>
      </c>
      <c r="C387" s="54">
        <f t="shared" ref="C387:C449" si="345">Q387</f>
        <v>0</v>
      </c>
      <c r="D387" s="54">
        <f t="shared" si="310"/>
        <v>360</v>
      </c>
      <c r="E387" s="49"/>
      <c r="F387" s="49">
        <f t="shared" ref="F387" si="346">D387-E387</f>
        <v>360</v>
      </c>
      <c r="G387" s="49"/>
      <c r="H387" s="49">
        <f t="shared" ref="H387" si="347">F387-G387</f>
        <v>360</v>
      </c>
      <c r="I387" s="49"/>
      <c r="J387" s="49">
        <f t="shared" ref="J387:J392" si="348">H387-I387</f>
        <v>360</v>
      </c>
      <c r="K387" s="49"/>
      <c r="L387" s="49">
        <f t="shared" ref="L387:L392" si="349">J387-K387</f>
        <v>360</v>
      </c>
      <c r="M387" s="49"/>
      <c r="N387" s="49">
        <f t="shared" ref="N387:N392" si="350">L387-M387</f>
        <v>360</v>
      </c>
      <c r="O387" s="23">
        <v>0.38</v>
      </c>
      <c r="P387" s="18">
        <v>0</v>
      </c>
      <c r="Q387" s="19">
        <f t="shared" si="333"/>
        <v>0</v>
      </c>
      <c r="R387" s="15" t="s">
        <v>342</v>
      </c>
      <c r="AF387" s="21"/>
      <c r="AG387" s="21"/>
    </row>
    <row r="388" spans="1:33">
      <c r="A388" s="72" t="s">
        <v>290</v>
      </c>
      <c r="B388" s="54">
        <f>315*0.9</f>
        <v>283.5</v>
      </c>
      <c r="C388" s="54">
        <f t="shared" si="345"/>
        <v>27.840984680862132</v>
      </c>
      <c r="D388" s="54">
        <f t="shared" si="310"/>
        <v>255.65901531913786</v>
      </c>
      <c r="E388" s="49"/>
      <c r="F388" s="49">
        <f t="shared" ref="F388:F392" si="351">D388-E388</f>
        <v>255.65901531913786</v>
      </c>
      <c r="G388" s="49"/>
      <c r="H388" s="49">
        <f t="shared" ref="H388:H392" si="352">F388-G388</f>
        <v>255.65901531913786</v>
      </c>
      <c r="I388" s="49"/>
      <c r="J388" s="49">
        <f t="shared" si="348"/>
        <v>255.65901531913786</v>
      </c>
      <c r="K388" s="49"/>
      <c r="L388" s="49">
        <f t="shared" si="349"/>
        <v>255.65901531913786</v>
      </c>
      <c r="M388" s="49"/>
      <c r="N388" s="49">
        <f t="shared" si="350"/>
        <v>255.65901531913786</v>
      </c>
      <c r="O388" s="23">
        <v>0.38</v>
      </c>
      <c r="P388" s="17">
        <v>47</v>
      </c>
      <c r="Q388" s="8">
        <f t="shared" si="333"/>
        <v>27.840984680862132</v>
      </c>
      <c r="R388" s="1"/>
      <c r="AF388" s="1"/>
      <c r="AG388" s="1"/>
    </row>
    <row r="389" spans="1:33">
      <c r="A389" s="72" t="s">
        <v>291</v>
      </c>
      <c r="B389" s="54">
        <f>1600*0.9</f>
        <v>1440</v>
      </c>
      <c r="C389" s="54">
        <f t="shared" si="345"/>
        <v>353.04738020837942</v>
      </c>
      <c r="D389" s="54">
        <f t="shared" si="310"/>
        <v>1086.9526197916207</v>
      </c>
      <c r="E389" s="49">
        <v>40</v>
      </c>
      <c r="F389" s="49">
        <f t="shared" si="351"/>
        <v>1046.9526197916207</v>
      </c>
      <c r="G389" s="49"/>
      <c r="H389" s="49">
        <f t="shared" si="352"/>
        <v>1046.9526197916207</v>
      </c>
      <c r="I389" s="49">
        <v>10</v>
      </c>
      <c r="J389" s="49">
        <f t="shared" si="348"/>
        <v>1036.9526197916207</v>
      </c>
      <c r="K389" s="49"/>
      <c r="L389" s="49">
        <f t="shared" si="349"/>
        <v>1036.9526197916207</v>
      </c>
      <c r="M389" s="49"/>
      <c r="N389" s="49">
        <f t="shared" si="350"/>
        <v>1036.9526197916207</v>
      </c>
      <c r="O389" s="23">
        <v>0.38</v>
      </c>
      <c r="P389" s="17">
        <v>596</v>
      </c>
      <c r="Q389" s="8">
        <f t="shared" si="333"/>
        <v>353.04738020837942</v>
      </c>
      <c r="R389" s="1"/>
      <c r="AF389" s="1"/>
      <c r="AG389" s="1"/>
    </row>
    <row r="390" spans="1:33">
      <c r="A390" s="72" t="s">
        <v>292</v>
      </c>
      <c r="B390" s="54">
        <f>1600*0.9</f>
        <v>1440</v>
      </c>
      <c r="C390" s="54">
        <f t="shared" si="345"/>
        <v>519.5009269173637</v>
      </c>
      <c r="D390" s="54">
        <f t="shared" si="310"/>
        <v>920.4990730826363</v>
      </c>
      <c r="E390" s="49"/>
      <c r="F390" s="49">
        <f t="shared" si="351"/>
        <v>920.4990730826363</v>
      </c>
      <c r="G390" s="49"/>
      <c r="H390" s="49">
        <f t="shared" si="352"/>
        <v>920.4990730826363</v>
      </c>
      <c r="I390" s="49"/>
      <c r="J390" s="49">
        <f t="shared" si="348"/>
        <v>920.4990730826363</v>
      </c>
      <c r="K390" s="49"/>
      <c r="L390" s="49">
        <f t="shared" si="349"/>
        <v>920.4990730826363</v>
      </c>
      <c r="M390" s="49"/>
      <c r="N390" s="49">
        <f t="shared" si="350"/>
        <v>920.4990730826363</v>
      </c>
      <c r="O390" s="23">
        <v>0.38</v>
      </c>
      <c r="P390" s="17">
        <v>877</v>
      </c>
      <c r="Q390" s="8">
        <f t="shared" si="333"/>
        <v>519.5009269173637</v>
      </c>
      <c r="R390" s="1"/>
      <c r="AF390" s="1"/>
      <c r="AG390" s="1"/>
    </row>
    <row r="391" spans="1:33">
      <c r="A391" s="72" t="s">
        <v>293</v>
      </c>
      <c r="B391" s="56">
        <f t="shared" ref="B391:B392" si="353">1000*0.9</f>
        <v>900</v>
      </c>
      <c r="C391" s="54">
        <f t="shared" si="345"/>
        <v>316.91333626087749</v>
      </c>
      <c r="D391" s="54">
        <f t="shared" si="310"/>
        <v>583.08666373912251</v>
      </c>
      <c r="E391" s="49"/>
      <c r="F391" s="49">
        <f t="shared" si="351"/>
        <v>583.08666373912251</v>
      </c>
      <c r="G391" s="49"/>
      <c r="H391" s="49">
        <f t="shared" si="352"/>
        <v>583.08666373912251</v>
      </c>
      <c r="I391" s="49"/>
      <c r="J391" s="49">
        <f t="shared" si="348"/>
        <v>583.08666373912251</v>
      </c>
      <c r="K391" s="49"/>
      <c r="L391" s="49">
        <f t="shared" si="349"/>
        <v>583.08666373912251</v>
      </c>
      <c r="M391" s="49"/>
      <c r="N391" s="49">
        <f t="shared" si="350"/>
        <v>583.08666373912251</v>
      </c>
      <c r="O391" s="23">
        <v>0.38</v>
      </c>
      <c r="P391" s="17">
        <v>535</v>
      </c>
      <c r="Q391" s="8">
        <f t="shared" si="333"/>
        <v>316.91333626087749</v>
      </c>
      <c r="R391" s="1"/>
      <c r="AF391" s="1"/>
      <c r="AG391" s="1"/>
    </row>
    <row r="392" spans="1:33" s="20" customFormat="1">
      <c r="A392" s="72" t="s">
        <v>294</v>
      </c>
      <c r="B392" s="54">
        <f t="shared" si="353"/>
        <v>900</v>
      </c>
      <c r="C392" s="54">
        <f t="shared" si="345"/>
        <v>0</v>
      </c>
      <c r="D392" s="54">
        <f t="shared" si="310"/>
        <v>900</v>
      </c>
      <c r="E392" s="49"/>
      <c r="F392" s="49">
        <f t="shared" si="351"/>
        <v>900</v>
      </c>
      <c r="G392" s="49"/>
      <c r="H392" s="49">
        <f t="shared" si="352"/>
        <v>900</v>
      </c>
      <c r="I392" s="49"/>
      <c r="J392" s="49">
        <f t="shared" si="348"/>
        <v>900</v>
      </c>
      <c r="K392" s="49"/>
      <c r="L392" s="49">
        <f t="shared" si="349"/>
        <v>900</v>
      </c>
      <c r="M392" s="49"/>
      <c r="N392" s="49">
        <f t="shared" si="350"/>
        <v>900</v>
      </c>
      <c r="O392" s="23">
        <v>0.38</v>
      </c>
      <c r="P392" s="18">
        <v>0</v>
      </c>
      <c r="Q392" s="19">
        <f t="shared" si="333"/>
        <v>0</v>
      </c>
      <c r="R392" s="15" t="s">
        <v>347</v>
      </c>
      <c r="AF392" s="21"/>
      <c r="AG392" s="21"/>
    </row>
    <row r="393" spans="1:33">
      <c r="A393" s="42" t="s">
        <v>84</v>
      </c>
      <c r="B393" s="59">
        <v>3237</v>
      </c>
      <c r="C393" s="47">
        <v>2158</v>
      </c>
      <c r="D393" s="59">
        <f t="shared" si="310"/>
        <v>1079</v>
      </c>
      <c r="E393" s="48">
        <f>SUM(E394:E413)</f>
        <v>612</v>
      </c>
      <c r="F393" s="48">
        <f>D393-E393</f>
        <v>467</v>
      </c>
      <c r="G393" s="48">
        <f>SUM(G394:G399)</f>
        <v>0</v>
      </c>
      <c r="H393" s="48">
        <f>F393-G393</f>
        <v>467</v>
      </c>
      <c r="I393" s="48">
        <f>SUM(I394:I399)</f>
        <v>15</v>
      </c>
      <c r="J393" s="48">
        <f>H393-I393</f>
        <v>452</v>
      </c>
      <c r="K393" s="48">
        <f>SUM(K394:K399)</f>
        <v>8</v>
      </c>
      <c r="L393" s="48">
        <f>J393-K393</f>
        <v>444</v>
      </c>
      <c r="M393" s="48">
        <f>SUM(M394:M399)</f>
        <v>50</v>
      </c>
      <c r="N393" s="48">
        <f>L393-M393</f>
        <v>394</v>
      </c>
      <c r="O393" s="30">
        <v>6</v>
      </c>
      <c r="P393" s="17">
        <v>1462</v>
      </c>
      <c r="Q393" s="8">
        <f t="shared" si="333"/>
        <v>866.03233198766884</v>
      </c>
      <c r="R393" s="1"/>
      <c r="AF393" s="1"/>
      <c r="AG393" s="1"/>
    </row>
    <row r="394" spans="1:33">
      <c r="A394" s="27" t="s">
        <v>297</v>
      </c>
      <c r="B394" s="56">
        <f t="shared" ref="B394:B395" si="354">630*0.9</f>
        <v>567</v>
      </c>
      <c r="C394" s="54">
        <f t="shared" si="345"/>
        <v>229.83621396115973</v>
      </c>
      <c r="D394" s="54">
        <f t="shared" si="310"/>
        <v>337.16378603884027</v>
      </c>
      <c r="E394" s="49">
        <v>104</v>
      </c>
      <c r="F394" s="49">
        <f t="shared" ref="F394" si="355">D394-E394</f>
        <v>233.16378603884027</v>
      </c>
      <c r="G394" s="49"/>
      <c r="H394" s="49">
        <f t="shared" ref="H394" si="356">F394-G394</f>
        <v>233.16378603884027</v>
      </c>
      <c r="I394" s="49">
        <v>15</v>
      </c>
      <c r="J394" s="49">
        <f t="shared" ref="J394:J395" si="357">H394-I394</f>
        <v>218.16378603884027</v>
      </c>
      <c r="K394" s="49"/>
      <c r="L394" s="49">
        <f t="shared" ref="L394:L395" si="358">J394-K394</f>
        <v>218.16378603884027</v>
      </c>
      <c r="M394" s="49"/>
      <c r="N394" s="49">
        <f t="shared" ref="N394:N395" si="359">L394-M394</f>
        <v>218.16378603884027</v>
      </c>
      <c r="O394" s="23">
        <v>0.38</v>
      </c>
      <c r="P394" s="17">
        <v>388</v>
      </c>
      <c r="Q394" s="8">
        <f t="shared" si="333"/>
        <v>229.83621396115973</v>
      </c>
      <c r="R394" s="1"/>
      <c r="AF394" s="1"/>
      <c r="AG394" s="1"/>
    </row>
    <row r="395" spans="1:33">
      <c r="A395" s="27" t="s">
        <v>298</v>
      </c>
      <c r="B395" s="56">
        <f t="shared" si="354"/>
        <v>567</v>
      </c>
      <c r="C395" s="54">
        <f t="shared" si="345"/>
        <v>262.41608965153034</v>
      </c>
      <c r="D395" s="54">
        <f t="shared" si="310"/>
        <v>304.58391034846966</v>
      </c>
      <c r="E395" s="49"/>
      <c r="F395" s="49">
        <f t="shared" ref="F395:F398" si="360">D395-E395</f>
        <v>304.58391034846966</v>
      </c>
      <c r="G395" s="49"/>
      <c r="H395" s="49">
        <f t="shared" ref="H395:H398" si="361">F395-G395</f>
        <v>304.58391034846966</v>
      </c>
      <c r="I395" s="49"/>
      <c r="J395" s="49">
        <f t="shared" si="357"/>
        <v>304.58391034846966</v>
      </c>
      <c r="K395" s="49">
        <v>8</v>
      </c>
      <c r="L395" s="49">
        <f t="shared" si="358"/>
        <v>296.58391034846966</v>
      </c>
      <c r="M395" s="49">
        <v>50</v>
      </c>
      <c r="N395" s="49">
        <f t="shared" si="359"/>
        <v>246.58391034846966</v>
      </c>
      <c r="O395" s="23">
        <v>0.38</v>
      </c>
      <c r="P395" s="17">
        <v>443</v>
      </c>
      <c r="Q395" s="8">
        <f t="shared" si="333"/>
        <v>262.41608965153034</v>
      </c>
      <c r="R395" s="1"/>
      <c r="AF395" s="1"/>
      <c r="AG395" s="1"/>
    </row>
    <row r="396" spans="1:33">
      <c r="A396" s="27" t="s">
        <v>402</v>
      </c>
      <c r="B396" s="54">
        <f>40*0.9</f>
        <v>36</v>
      </c>
      <c r="C396" s="54" t="s">
        <v>468</v>
      </c>
      <c r="D396" s="54" t="s">
        <v>468</v>
      </c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23">
        <v>0.38</v>
      </c>
      <c r="P396" s="17">
        <v>0</v>
      </c>
      <c r="Q396" s="8">
        <f t="shared" si="333"/>
        <v>0</v>
      </c>
      <c r="R396" s="1"/>
      <c r="AF396" s="1"/>
      <c r="AG396" s="1"/>
    </row>
    <row r="397" spans="1:33">
      <c r="A397" s="27" t="s">
        <v>296</v>
      </c>
      <c r="B397" s="54"/>
      <c r="C397" s="54"/>
      <c r="D397" s="54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23">
        <v>6</v>
      </c>
      <c r="P397" s="17"/>
      <c r="Q397" s="8"/>
      <c r="R397" s="1"/>
      <c r="AF397" s="1"/>
      <c r="AG397" s="1"/>
    </row>
    <row r="398" spans="1:33">
      <c r="A398" s="27" t="s">
        <v>295</v>
      </c>
      <c r="B398" s="54">
        <f>1000*0.9</f>
        <v>900</v>
      </c>
      <c r="C398" s="54">
        <f t="shared" si="345"/>
        <v>61.605583123609819</v>
      </c>
      <c r="D398" s="54">
        <f t="shared" ref="D398:D403" si="362">B398-C398</f>
        <v>838.39441687639021</v>
      </c>
      <c r="E398" s="49"/>
      <c r="F398" s="49">
        <f t="shared" si="360"/>
        <v>838.39441687639021</v>
      </c>
      <c r="G398" s="49"/>
      <c r="H398" s="49">
        <f t="shared" si="361"/>
        <v>838.39441687639021</v>
      </c>
      <c r="I398" s="49"/>
      <c r="J398" s="49">
        <f t="shared" ref="J398" si="363">H398-I398</f>
        <v>838.39441687639021</v>
      </c>
      <c r="K398" s="49"/>
      <c r="L398" s="49">
        <f t="shared" ref="L398" si="364">J398-K398</f>
        <v>838.39441687639021</v>
      </c>
      <c r="M398" s="49"/>
      <c r="N398" s="49">
        <f t="shared" ref="N398" si="365">L398-M398</f>
        <v>838.39441687639021</v>
      </c>
      <c r="O398" s="23">
        <v>0.38</v>
      </c>
      <c r="P398" s="17">
        <v>104</v>
      </c>
      <c r="Q398" s="8">
        <f t="shared" si="333"/>
        <v>61.605583123609819</v>
      </c>
      <c r="R398" s="1"/>
      <c r="AF398" s="1"/>
      <c r="AG398" s="1"/>
    </row>
    <row r="399" spans="1:33">
      <c r="A399" s="27" t="s">
        <v>403</v>
      </c>
      <c r="B399" s="54">
        <f>250*0.9</f>
        <v>225</v>
      </c>
      <c r="C399" s="54" t="s">
        <v>468</v>
      </c>
      <c r="D399" s="54" t="s">
        <v>468</v>
      </c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23">
        <v>0.38</v>
      </c>
      <c r="P399" s="17">
        <v>0</v>
      </c>
      <c r="Q399" s="8">
        <f t="shared" si="333"/>
        <v>0</v>
      </c>
      <c r="R399" s="1"/>
      <c r="AF399" s="1"/>
      <c r="AG399" s="1"/>
    </row>
    <row r="400" spans="1:33">
      <c r="A400" s="27" t="s">
        <v>299</v>
      </c>
      <c r="B400" s="56">
        <f t="shared" ref="B400:B401" si="366">630*0.9</f>
        <v>567</v>
      </c>
      <c r="C400" s="54">
        <f t="shared" si="345"/>
        <v>292.03415846095817</v>
      </c>
      <c r="D400" s="54">
        <f t="shared" si="362"/>
        <v>274.96584153904183</v>
      </c>
      <c r="E400" s="49">
        <v>98</v>
      </c>
      <c r="F400" s="49">
        <f t="shared" ref="F400" si="367">D400-E400</f>
        <v>176.96584153904183</v>
      </c>
      <c r="G400" s="49"/>
      <c r="H400" s="49">
        <f t="shared" ref="H400" si="368">F400-G400</f>
        <v>176.96584153904183</v>
      </c>
      <c r="I400" s="49"/>
      <c r="J400" s="49">
        <f t="shared" ref="J400:J401" si="369">H400-I400</f>
        <v>176.96584153904183</v>
      </c>
      <c r="K400" s="49">
        <v>20</v>
      </c>
      <c r="L400" s="49">
        <f t="shared" ref="L400:L401" si="370">J400-K400</f>
        <v>156.96584153904183</v>
      </c>
      <c r="M400" s="49"/>
      <c r="N400" s="49">
        <f t="shared" ref="N400:N401" si="371">L400-M400</f>
        <v>156.96584153904183</v>
      </c>
      <c r="O400" s="23">
        <v>0.38</v>
      </c>
      <c r="P400" s="17">
        <v>493</v>
      </c>
      <c r="Q400" s="8">
        <f t="shared" si="333"/>
        <v>292.03415846095817</v>
      </c>
      <c r="R400" s="1"/>
      <c r="AF400" s="1"/>
      <c r="AG400" s="1"/>
    </row>
    <row r="401" spans="1:33">
      <c r="A401" s="27" t="s">
        <v>300</v>
      </c>
      <c r="B401" s="56">
        <f t="shared" si="366"/>
        <v>567</v>
      </c>
      <c r="C401" s="54">
        <f t="shared" si="345"/>
        <v>358.970993970265</v>
      </c>
      <c r="D401" s="54">
        <f t="shared" si="362"/>
        <v>208.029006029735</v>
      </c>
      <c r="E401" s="49"/>
      <c r="F401" s="49">
        <f t="shared" ref="F401" si="372">D401-E401</f>
        <v>208.029006029735</v>
      </c>
      <c r="G401" s="49"/>
      <c r="H401" s="49">
        <f t="shared" ref="H401" si="373">F401-G401</f>
        <v>208.029006029735</v>
      </c>
      <c r="I401" s="49">
        <v>25</v>
      </c>
      <c r="J401" s="49">
        <f t="shared" si="369"/>
        <v>183.029006029735</v>
      </c>
      <c r="K401" s="49"/>
      <c r="L401" s="49">
        <f t="shared" si="370"/>
        <v>183.029006029735</v>
      </c>
      <c r="M401" s="49">
        <v>15</v>
      </c>
      <c r="N401" s="49">
        <f t="shared" si="371"/>
        <v>168.029006029735</v>
      </c>
      <c r="O401" s="23">
        <v>0.38</v>
      </c>
      <c r="P401" s="17">
        <v>606</v>
      </c>
      <c r="Q401" s="8">
        <f t="shared" si="333"/>
        <v>358.970993970265</v>
      </c>
      <c r="R401" s="1"/>
      <c r="AF401" s="1"/>
      <c r="AG401" s="1"/>
    </row>
    <row r="402" spans="1:33">
      <c r="A402" s="27" t="s">
        <v>404</v>
      </c>
      <c r="B402" s="54">
        <f t="shared" ref="B402:B404" si="374">250*0.9</f>
        <v>225</v>
      </c>
      <c r="C402" s="54" t="s">
        <v>468</v>
      </c>
      <c r="D402" s="54" t="s">
        <v>468</v>
      </c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23">
        <v>0.38</v>
      </c>
      <c r="P402" s="17">
        <v>0</v>
      </c>
      <c r="Q402" s="8">
        <f t="shared" si="333"/>
        <v>0</v>
      </c>
      <c r="R402" s="1"/>
      <c r="AF402" s="1"/>
      <c r="AG402" s="1"/>
    </row>
    <row r="403" spans="1:33">
      <c r="A403" s="27" t="s">
        <v>457</v>
      </c>
      <c r="B403" s="54">
        <f>630*0.9</f>
        <v>567</v>
      </c>
      <c r="C403" s="54">
        <v>150</v>
      </c>
      <c r="D403" s="54">
        <f t="shared" si="362"/>
        <v>417</v>
      </c>
      <c r="E403" s="49">
        <v>400</v>
      </c>
      <c r="F403" s="49">
        <f>D403-E403</f>
        <v>17</v>
      </c>
      <c r="G403" s="49"/>
      <c r="H403" s="49"/>
      <c r="I403" s="49"/>
      <c r="J403" s="49"/>
      <c r="K403" s="49"/>
      <c r="L403" s="49"/>
      <c r="M403" s="49"/>
      <c r="N403" s="49"/>
      <c r="O403" s="23">
        <v>0.38</v>
      </c>
      <c r="P403" s="17">
        <v>0</v>
      </c>
      <c r="Q403" s="8">
        <f t="shared" si="333"/>
        <v>0</v>
      </c>
      <c r="R403" s="1"/>
      <c r="AF403" s="1"/>
      <c r="AG403" s="1"/>
    </row>
    <row r="404" spans="1:33">
      <c r="A404" s="27" t="s">
        <v>405</v>
      </c>
      <c r="B404" s="54">
        <f t="shared" si="374"/>
        <v>225</v>
      </c>
      <c r="C404" s="54" t="s">
        <v>468</v>
      </c>
      <c r="D404" s="54" t="s">
        <v>468</v>
      </c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23">
        <v>0.38</v>
      </c>
      <c r="P404" s="17">
        <v>0</v>
      </c>
      <c r="Q404" s="8">
        <f t="shared" si="333"/>
        <v>0</v>
      </c>
      <c r="R404" s="1"/>
      <c r="AF404" s="1"/>
      <c r="AG404" s="1"/>
    </row>
    <row r="405" spans="1:33">
      <c r="A405" s="35" t="s">
        <v>406</v>
      </c>
      <c r="B405" s="54">
        <f>1000*0.9</f>
        <v>900</v>
      </c>
      <c r="C405" s="54" t="s">
        <v>468</v>
      </c>
      <c r="D405" s="54" t="s">
        <v>468</v>
      </c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23">
        <v>0.38</v>
      </c>
      <c r="P405" s="17">
        <v>0</v>
      </c>
      <c r="Q405" s="8">
        <f t="shared" si="333"/>
        <v>0</v>
      </c>
      <c r="R405" s="1"/>
      <c r="AF405" s="1"/>
      <c r="AG405" s="1"/>
    </row>
    <row r="406" spans="1:33">
      <c r="A406" s="35" t="s">
        <v>407</v>
      </c>
      <c r="B406" s="54">
        <f>1000*0.9</f>
        <v>900</v>
      </c>
      <c r="C406" s="54" t="s">
        <v>468</v>
      </c>
      <c r="D406" s="54" t="s">
        <v>468</v>
      </c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23">
        <v>0.38</v>
      </c>
      <c r="P406" s="17">
        <v>0</v>
      </c>
      <c r="Q406" s="8">
        <f t="shared" si="333"/>
        <v>0</v>
      </c>
      <c r="R406" s="1"/>
      <c r="AF406" s="1"/>
      <c r="AG406" s="1"/>
    </row>
    <row r="407" spans="1:33">
      <c r="A407" s="35" t="s">
        <v>408</v>
      </c>
      <c r="B407" s="54">
        <f>630*0.9</f>
        <v>567</v>
      </c>
      <c r="C407" s="54" t="s">
        <v>468</v>
      </c>
      <c r="D407" s="54" t="s">
        <v>468</v>
      </c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23">
        <v>0.38</v>
      </c>
      <c r="P407" s="17">
        <v>0</v>
      </c>
      <c r="Q407" s="8">
        <f t="shared" si="333"/>
        <v>0</v>
      </c>
      <c r="R407" s="1"/>
      <c r="AF407" s="1"/>
      <c r="AG407" s="1"/>
    </row>
    <row r="408" spans="1:33">
      <c r="A408" s="35" t="s">
        <v>409</v>
      </c>
      <c r="B408" s="54">
        <f>1000*0.9</f>
        <v>900</v>
      </c>
      <c r="C408" s="54" t="s">
        <v>468</v>
      </c>
      <c r="D408" s="54" t="s">
        <v>468</v>
      </c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23">
        <v>0.38</v>
      </c>
      <c r="P408" s="17">
        <v>0</v>
      </c>
      <c r="Q408" s="8">
        <f t="shared" si="333"/>
        <v>0</v>
      </c>
      <c r="R408" s="1"/>
      <c r="AF408" s="1"/>
      <c r="AG408" s="1"/>
    </row>
    <row r="409" spans="1:33">
      <c r="A409" s="35" t="s">
        <v>410</v>
      </c>
      <c r="B409" s="54">
        <f>630*0.9</f>
        <v>567</v>
      </c>
      <c r="C409" s="54" t="s">
        <v>468</v>
      </c>
      <c r="D409" s="54" t="s">
        <v>468</v>
      </c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23">
        <v>0.38</v>
      </c>
      <c r="P409" s="17">
        <v>0</v>
      </c>
      <c r="Q409" s="8">
        <f t="shared" si="333"/>
        <v>0</v>
      </c>
      <c r="R409" s="1"/>
      <c r="AF409" s="1"/>
      <c r="AG409" s="1"/>
    </row>
    <row r="410" spans="1:33">
      <c r="A410" s="34" t="s">
        <v>485</v>
      </c>
      <c r="B410" s="61"/>
      <c r="C410" s="61">
        <f t="shared" si="345"/>
        <v>0</v>
      </c>
      <c r="D410" s="61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29">
        <v>6</v>
      </c>
      <c r="P410" s="17">
        <v>0</v>
      </c>
      <c r="Q410" s="8">
        <f t="shared" si="333"/>
        <v>0</v>
      </c>
      <c r="R410" s="1"/>
      <c r="AF410" s="1"/>
      <c r="AG410" s="1"/>
    </row>
    <row r="411" spans="1:33">
      <c r="A411" s="34" t="s">
        <v>486</v>
      </c>
      <c r="B411" s="61"/>
      <c r="C411" s="61">
        <f t="shared" si="345"/>
        <v>0</v>
      </c>
      <c r="D411" s="61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29">
        <v>6</v>
      </c>
      <c r="P411" s="17">
        <v>0</v>
      </c>
      <c r="Q411" s="8">
        <f t="shared" si="333"/>
        <v>0</v>
      </c>
      <c r="R411" s="1"/>
      <c r="AF411" s="1"/>
      <c r="AG411" s="1"/>
    </row>
    <row r="412" spans="1:33">
      <c r="A412" s="34" t="s">
        <v>484</v>
      </c>
      <c r="B412" s="61">
        <v>1134</v>
      </c>
      <c r="C412" s="61">
        <f>Q412</f>
        <v>0</v>
      </c>
      <c r="D412" s="61">
        <v>1134</v>
      </c>
      <c r="E412" s="58">
        <v>10</v>
      </c>
      <c r="F412" s="58"/>
      <c r="G412" s="58"/>
      <c r="H412" s="58"/>
      <c r="I412" s="58"/>
      <c r="J412" s="58"/>
      <c r="K412" s="58"/>
      <c r="L412" s="58"/>
      <c r="M412" s="58"/>
      <c r="N412" s="58"/>
      <c r="O412" s="29">
        <v>6</v>
      </c>
      <c r="P412" s="17">
        <v>0</v>
      </c>
      <c r="Q412" s="8">
        <f>P412*SQRT(3)*0.38*0.9</f>
        <v>0</v>
      </c>
      <c r="R412" s="1"/>
      <c r="AF412" s="1"/>
      <c r="AG412" s="1"/>
    </row>
    <row r="413" spans="1:33">
      <c r="A413" s="34" t="s">
        <v>483</v>
      </c>
      <c r="B413" s="61"/>
      <c r="C413" s="61">
        <f t="shared" si="345"/>
        <v>0</v>
      </c>
      <c r="D413" s="61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29">
        <v>6</v>
      </c>
      <c r="P413" s="17">
        <v>0</v>
      </c>
      <c r="Q413" s="8">
        <f t="shared" si="333"/>
        <v>0</v>
      </c>
      <c r="R413" s="1"/>
      <c r="AF413" s="1"/>
      <c r="AG413" s="1"/>
    </row>
    <row r="414" spans="1:33">
      <c r="A414" s="43" t="s">
        <v>145</v>
      </c>
      <c r="B414" s="59">
        <v>3237</v>
      </c>
      <c r="C414" s="47">
        <f t="shared" si="345"/>
        <v>0</v>
      </c>
      <c r="D414" s="59">
        <f t="shared" ref="D414:D431" si="375">B414-C414</f>
        <v>3237</v>
      </c>
      <c r="E414" s="48">
        <v>0</v>
      </c>
      <c r="F414" s="48">
        <f>D414-E414</f>
        <v>3237</v>
      </c>
      <c r="G414" s="48">
        <v>0</v>
      </c>
      <c r="H414" s="48">
        <f>F414-G414</f>
        <v>3237</v>
      </c>
      <c r="I414" s="48">
        <v>0</v>
      </c>
      <c r="J414" s="48">
        <f>H414-I414</f>
        <v>3237</v>
      </c>
      <c r="K414" s="48">
        <v>0</v>
      </c>
      <c r="L414" s="48">
        <f>J414-K414</f>
        <v>3237</v>
      </c>
      <c r="M414" s="48">
        <v>0</v>
      </c>
      <c r="N414" s="48">
        <f>L414-M414</f>
        <v>3237</v>
      </c>
      <c r="O414" s="30">
        <v>6</v>
      </c>
      <c r="P414" s="17">
        <v>0</v>
      </c>
      <c r="Q414" s="8">
        <f t="shared" si="333"/>
        <v>0</v>
      </c>
      <c r="R414" s="1"/>
      <c r="AF414" s="1"/>
      <c r="AG414" s="1"/>
    </row>
    <row r="415" spans="1:33">
      <c r="A415" s="43" t="s">
        <v>112</v>
      </c>
      <c r="B415" s="59">
        <v>6023</v>
      </c>
      <c r="C415" s="47">
        <v>2040</v>
      </c>
      <c r="D415" s="59">
        <f t="shared" si="375"/>
        <v>3983</v>
      </c>
      <c r="E415" s="48">
        <f>SUM(E416:E428)</f>
        <v>35</v>
      </c>
      <c r="F415" s="48">
        <f>D415-E415</f>
        <v>3948</v>
      </c>
      <c r="G415" s="48">
        <f>SUM(G416:G428)</f>
        <v>0</v>
      </c>
      <c r="H415" s="48">
        <f>F415-G415</f>
        <v>3948</v>
      </c>
      <c r="I415" s="48">
        <f>SUM(I416:I428)</f>
        <v>105</v>
      </c>
      <c r="J415" s="48">
        <f>H415-I415</f>
        <v>3843</v>
      </c>
      <c r="K415" s="48">
        <f>SUM(K416:K428)</f>
        <v>75</v>
      </c>
      <c r="L415" s="48">
        <f>J415-K415</f>
        <v>3768</v>
      </c>
      <c r="M415" s="48">
        <f>SUM(M416:M428)</f>
        <v>0</v>
      </c>
      <c r="N415" s="48">
        <f>L415-M415</f>
        <v>3768</v>
      </c>
      <c r="O415" s="30">
        <v>6</v>
      </c>
      <c r="P415" s="17">
        <v>2305</v>
      </c>
      <c r="Q415" s="8">
        <f t="shared" si="333"/>
        <v>1365.3929721146217</v>
      </c>
      <c r="R415" s="1"/>
      <c r="AF415" s="1"/>
      <c r="AG415" s="1"/>
    </row>
    <row r="416" spans="1:33">
      <c r="A416" s="35" t="s">
        <v>332</v>
      </c>
      <c r="B416" s="54">
        <f>1000*0.9</f>
        <v>900</v>
      </c>
      <c r="C416" s="54">
        <f t="shared" si="345"/>
        <v>254.71539176107913</v>
      </c>
      <c r="D416" s="54">
        <f t="shared" si="375"/>
        <v>645.2846082389209</v>
      </c>
      <c r="E416" s="49">
        <v>25</v>
      </c>
      <c r="F416" s="49">
        <f t="shared" ref="F416:F425" si="376">D416-E416</f>
        <v>620.2846082389209</v>
      </c>
      <c r="G416" s="49"/>
      <c r="H416" s="49">
        <f t="shared" ref="H416:H425" si="377">F416-G416</f>
        <v>620.2846082389209</v>
      </c>
      <c r="I416" s="49">
        <v>15</v>
      </c>
      <c r="J416" s="49">
        <f t="shared" ref="J416:J425" si="378">H416-I416</f>
        <v>605.2846082389209</v>
      </c>
      <c r="K416" s="49"/>
      <c r="L416" s="49">
        <f t="shared" ref="L416:L425" si="379">J416-K416</f>
        <v>605.2846082389209</v>
      </c>
      <c r="M416" s="49"/>
      <c r="N416" s="49">
        <f t="shared" ref="N416:N425" si="380">L416-M416</f>
        <v>605.2846082389209</v>
      </c>
      <c r="O416" s="23">
        <v>0.38</v>
      </c>
      <c r="P416" s="17">
        <v>430</v>
      </c>
      <c r="Q416" s="8">
        <f t="shared" si="333"/>
        <v>254.71539176107913</v>
      </c>
      <c r="R416" s="1"/>
      <c r="AF416" s="1"/>
      <c r="AG416" s="1"/>
    </row>
    <row r="417" spans="1:33">
      <c r="A417" s="27" t="s">
        <v>143</v>
      </c>
      <c r="B417" s="56">
        <f>630*0.9</f>
        <v>567</v>
      </c>
      <c r="C417" s="54">
        <f t="shared" si="345"/>
        <v>104.84796358537443</v>
      </c>
      <c r="D417" s="54">
        <f t="shared" si="375"/>
        <v>462.15203641462557</v>
      </c>
      <c r="E417" s="49">
        <v>10</v>
      </c>
      <c r="F417" s="49">
        <f t="shared" si="376"/>
        <v>452.15203641462557</v>
      </c>
      <c r="G417" s="49"/>
      <c r="H417" s="49">
        <f t="shared" si="377"/>
        <v>452.15203641462557</v>
      </c>
      <c r="I417" s="49"/>
      <c r="J417" s="49">
        <f t="shared" si="378"/>
        <v>452.15203641462557</v>
      </c>
      <c r="K417" s="49"/>
      <c r="L417" s="49">
        <f t="shared" si="379"/>
        <v>452.15203641462557</v>
      </c>
      <c r="M417" s="49"/>
      <c r="N417" s="49">
        <f t="shared" si="380"/>
        <v>452.15203641462557</v>
      </c>
      <c r="O417" s="23">
        <v>0.38</v>
      </c>
      <c r="P417" s="17">
        <v>177</v>
      </c>
      <c r="Q417" s="8">
        <f t="shared" si="333"/>
        <v>104.84796358537443</v>
      </c>
      <c r="R417" s="1"/>
      <c r="AF417" s="1"/>
      <c r="AG417" s="1"/>
    </row>
    <row r="418" spans="1:33">
      <c r="A418" s="27" t="s">
        <v>301</v>
      </c>
      <c r="B418" s="56">
        <f t="shared" ref="B418:B419" si="381">630*0.9</f>
        <v>567</v>
      </c>
      <c r="C418" s="54">
        <f t="shared" si="345"/>
        <v>39.688212204633253</v>
      </c>
      <c r="D418" s="54">
        <f t="shared" si="375"/>
        <v>527.31178779536674</v>
      </c>
      <c r="E418" s="49"/>
      <c r="F418" s="49">
        <f t="shared" si="376"/>
        <v>527.31178779536674</v>
      </c>
      <c r="G418" s="49"/>
      <c r="H418" s="49">
        <f t="shared" si="377"/>
        <v>527.31178779536674</v>
      </c>
      <c r="I418" s="49"/>
      <c r="J418" s="49">
        <f t="shared" si="378"/>
        <v>527.31178779536674</v>
      </c>
      <c r="K418" s="49"/>
      <c r="L418" s="49">
        <f t="shared" si="379"/>
        <v>527.31178779536674</v>
      </c>
      <c r="M418" s="49"/>
      <c r="N418" s="49">
        <f t="shared" si="380"/>
        <v>527.31178779536674</v>
      </c>
      <c r="O418" s="23">
        <v>0.38</v>
      </c>
      <c r="P418" s="17">
        <v>67</v>
      </c>
      <c r="Q418" s="8">
        <f t="shared" si="333"/>
        <v>39.688212204633253</v>
      </c>
      <c r="R418" s="1"/>
      <c r="AF418" s="1"/>
      <c r="AG418" s="1"/>
    </row>
    <row r="419" spans="1:33">
      <c r="A419" s="27" t="s">
        <v>302</v>
      </c>
      <c r="B419" s="56">
        <f t="shared" si="381"/>
        <v>567</v>
      </c>
      <c r="C419" s="54">
        <f t="shared" si="345"/>
        <v>113.73338422820277</v>
      </c>
      <c r="D419" s="54">
        <f t="shared" si="375"/>
        <v>453.26661577179721</v>
      </c>
      <c r="E419" s="49"/>
      <c r="F419" s="49">
        <f t="shared" si="376"/>
        <v>453.26661577179721</v>
      </c>
      <c r="G419" s="49"/>
      <c r="H419" s="49">
        <f t="shared" si="377"/>
        <v>453.26661577179721</v>
      </c>
      <c r="I419" s="49"/>
      <c r="J419" s="49">
        <f t="shared" si="378"/>
        <v>453.26661577179721</v>
      </c>
      <c r="K419" s="49"/>
      <c r="L419" s="49">
        <f t="shared" si="379"/>
        <v>453.26661577179721</v>
      </c>
      <c r="M419" s="49"/>
      <c r="N419" s="49">
        <f t="shared" si="380"/>
        <v>453.26661577179721</v>
      </c>
      <c r="O419" s="23">
        <v>0.38</v>
      </c>
      <c r="P419" s="17">
        <v>192</v>
      </c>
      <c r="Q419" s="8">
        <f t="shared" si="333"/>
        <v>113.73338422820277</v>
      </c>
      <c r="R419" s="1"/>
      <c r="AF419" s="1"/>
      <c r="AG419" s="1"/>
    </row>
    <row r="420" spans="1:33">
      <c r="A420" s="27" t="s">
        <v>81</v>
      </c>
      <c r="B420" s="54">
        <f>400*0.9</f>
        <v>360</v>
      </c>
      <c r="C420" s="54">
        <f t="shared" si="345"/>
        <v>101.29379532824309</v>
      </c>
      <c r="D420" s="54">
        <f t="shared" si="375"/>
        <v>258.70620467175689</v>
      </c>
      <c r="E420" s="49"/>
      <c r="F420" s="49">
        <f t="shared" si="376"/>
        <v>258.70620467175689</v>
      </c>
      <c r="G420" s="49"/>
      <c r="H420" s="49">
        <f t="shared" si="377"/>
        <v>258.70620467175689</v>
      </c>
      <c r="I420" s="49"/>
      <c r="J420" s="49">
        <f t="shared" si="378"/>
        <v>258.70620467175689</v>
      </c>
      <c r="K420" s="49"/>
      <c r="L420" s="49">
        <f t="shared" si="379"/>
        <v>258.70620467175689</v>
      </c>
      <c r="M420" s="49"/>
      <c r="N420" s="49">
        <f t="shared" si="380"/>
        <v>258.70620467175689</v>
      </c>
      <c r="O420" s="23">
        <v>0.38</v>
      </c>
      <c r="P420" s="17">
        <v>171</v>
      </c>
      <c r="Q420" s="8">
        <f t="shared" si="333"/>
        <v>101.29379532824309</v>
      </c>
      <c r="R420" s="1"/>
      <c r="AF420" s="1"/>
      <c r="AG420" s="1"/>
    </row>
    <row r="421" spans="1:33" s="5" customFormat="1">
      <c r="A421" s="27" t="s">
        <v>303</v>
      </c>
      <c r="B421" s="56">
        <f>400*0.9</f>
        <v>360</v>
      </c>
      <c r="C421" s="54">
        <f t="shared" si="345"/>
        <v>194.88689276603492</v>
      </c>
      <c r="D421" s="54">
        <f t="shared" si="375"/>
        <v>165.11310723396508</v>
      </c>
      <c r="E421" s="55"/>
      <c r="F421" s="49">
        <f t="shared" si="376"/>
        <v>165.11310723396508</v>
      </c>
      <c r="G421" s="49"/>
      <c r="H421" s="49">
        <f t="shared" si="377"/>
        <v>165.11310723396508</v>
      </c>
      <c r="I421" s="49">
        <v>30</v>
      </c>
      <c r="J421" s="49">
        <f t="shared" si="378"/>
        <v>135.11310723396508</v>
      </c>
      <c r="K421" s="49">
        <v>60</v>
      </c>
      <c r="L421" s="49">
        <f t="shared" si="379"/>
        <v>75.113107233965081</v>
      </c>
      <c r="M421" s="49"/>
      <c r="N421" s="49">
        <f t="shared" si="380"/>
        <v>75.113107233965081</v>
      </c>
      <c r="O421" s="23">
        <v>0.38</v>
      </c>
      <c r="P421" s="17">
        <v>329</v>
      </c>
      <c r="Q421" s="8">
        <f t="shared" si="333"/>
        <v>194.88689276603492</v>
      </c>
      <c r="R421" s="4"/>
      <c r="AF421" s="4"/>
      <c r="AG421" s="4"/>
    </row>
    <row r="422" spans="1:33" s="5" customFormat="1">
      <c r="A422" s="27" t="s">
        <v>304</v>
      </c>
      <c r="B422" s="56">
        <f>400*0.9</f>
        <v>360</v>
      </c>
      <c r="C422" s="54">
        <f t="shared" si="345"/>
        <v>192.51744726128069</v>
      </c>
      <c r="D422" s="54">
        <f t="shared" si="375"/>
        <v>167.48255273871931</v>
      </c>
      <c r="E422" s="55"/>
      <c r="F422" s="49">
        <f t="shared" si="376"/>
        <v>167.48255273871931</v>
      </c>
      <c r="G422" s="49"/>
      <c r="H422" s="49">
        <f t="shared" si="377"/>
        <v>167.48255273871931</v>
      </c>
      <c r="I422" s="49"/>
      <c r="J422" s="49">
        <f t="shared" si="378"/>
        <v>167.48255273871931</v>
      </c>
      <c r="K422" s="49">
        <v>15</v>
      </c>
      <c r="L422" s="49">
        <f t="shared" si="379"/>
        <v>152.48255273871931</v>
      </c>
      <c r="M422" s="49"/>
      <c r="N422" s="49">
        <f t="shared" si="380"/>
        <v>152.48255273871931</v>
      </c>
      <c r="O422" s="23">
        <v>0.38</v>
      </c>
      <c r="P422" s="17">
        <v>325</v>
      </c>
      <c r="Q422" s="8">
        <f t="shared" si="333"/>
        <v>192.51744726128069</v>
      </c>
      <c r="R422" s="4"/>
      <c r="AF422" s="4"/>
      <c r="AG422" s="4"/>
    </row>
    <row r="423" spans="1:33">
      <c r="A423" s="27" t="s">
        <v>305</v>
      </c>
      <c r="B423" s="54">
        <f>1600*0.9</f>
        <v>1440</v>
      </c>
      <c r="C423" s="54">
        <f t="shared" si="345"/>
        <v>55.089607985535714</v>
      </c>
      <c r="D423" s="54">
        <f t="shared" si="375"/>
        <v>1384.9103920144644</v>
      </c>
      <c r="E423" s="49"/>
      <c r="F423" s="49">
        <f t="shared" si="376"/>
        <v>1384.9103920144644</v>
      </c>
      <c r="G423" s="49"/>
      <c r="H423" s="49">
        <f t="shared" si="377"/>
        <v>1384.9103920144644</v>
      </c>
      <c r="I423" s="49"/>
      <c r="J423" s="49">
        <f t="shared" si="378"/>
        <v>1384.9103920144644</v>
      </c>
      <c r="K423" s="49"/>
      <c r="L423" s="49">
        <f t="shared" si="379"/>
        <v>1384.9103920144644</v>
      </c>
      <c r="M423" s="49"/>
      <c r="N423" s="49">
        <f t="shared" si="380"/>
        <v>1384.9103920144644</v>
      </c>
      <c r="O423" s="23">
        <v>0.38</v>
      </c>
      <c r="P423" s="17">
        <v>93</v>
      </c>
      <c r="Q423" s="8">
        <f t="shared" si="333"/>
        <v>55.089607985535714</v>
      </c>
      <c r="R423" s="1"/>
      <c r="AF423" s="1"/>
      <c r="AG423" s="1"/>
    </row>
    <row r="424" spans="1:33">
      <c r="A424" s="27" t="s">
        <v>306</v>
      </c>
      <c r="B424" s="54">
        <f>1600*0.9</f>
        <v>1440</v>
      </c>
      <c r="C424" s="54">
        <f t="shared" si="345"/>
        <v>22.509732295165129</v>
      </c>
      <c r="D424" s="54">
        <f t="shared" si="375"/>
        <v>1417.4902677048349</v>
      </c>
      <c r="E424" s="49"/>
      <c r="F424" s="49">
        <f t="shared" si="376"/>
        <v>1417.4902677048349</v>
      </c>
      <c r="G424" s="49"/>
      <c r="H424" s="49">
        <f t="shared" si="377"/>
        <v>1417.4902677048349</v>
      </c>
      <c r="I424" s="49"/>
      <c r="J424" s="49">
        <f t="shared" si="378"/>
        <v>1417.4902677048349</v>
      </c>
      <c r="K424" s="49"/>
      <c r="L424" s="49">
        <f t="shared" si="379"/>
        <v>1417.4902677048349</v>
      </c>
      <c r="M424" s="49"/>
      <c r="N424" s="49">
        <f t="shared" si="380"/>
        <v>1417.4902677048349</v>
      </c>
      <c r="O424" s="23">
        <v>0.38</v>
      </c>
      <c r="P424" s="17">
        <v>38</v>
      </c>
      <c r="Q424" s="8">
        <f t="shared" si="333"/>
        <v>22.509732295165129</v>
      </c>
      <c r="R424" s="1"/>
      <c r="AF424" s="1"/>
      <c r="AG424" s="1"/>
    </row>
    <row r="425" spans="1:33">
      <c r="A425" s="27" t="s">
        <v>307</v>
      </c>
      <c r="B425" s="54">
        <f>1600*0.9</f>
        <v>1440</v>
      </c>
      <c r="C425" s="54">
        <f t="shared" si="345"/>
        <v>21.917370918976573</v>
      </c>
      <c r="D425" s="54">
        <f t="shared" si="375"/>
        <v>1418.0826290810235</v>
      </c>
      <c r="E425" s="49"/>
      <c r="F425" s="49">
        <f t="shared" si="376"/>
        <v>1418.0826290810235</v>
      </c>
      <c r="G425" s="49"/>
      <c r="H425" s="49">
        <f t="shared" si="377"/>
        <v>1418.0826290810235</v>
      </c>
      <c r="I425" s="49">
        <v>16</v>
      </c>
      <c r="J425" s="49">
        <f t="shared" si="378"/>
        <v>1402.0826290810235</v>
      </c>
      <c r="K425" s="49"/>
      <c r="L425" s="49">
        <f t="shared" si="379"/>
        <v>1402.0826290810235</v>
      </c>
      <c r="M425" s="49"/>
      <c r="N425" s="49">
        <f t="shared" si="380"/>
        <v>1402.0826290810235</v>
      </c>
      <c r="O425" s="23">
        <v>0.38</v>
      </c>
      <c r="P425" s="17">
        <v>37</v>
      </c>
      <c r="Q425" s="8">
        <f t="shared" si="333"/>
        <v>21.917370918976573</v>
      </c>
      <c r="R425" s="1"/>
      <c r="AF425" s="1"/>
      <c r="AG425" s="1"/>
    </row>
    <row r="426" spans="1:33">
      <c r="A426" s="27" t="s">
        <v>308</v>
      </c>
      <c r="B426" s="54">
        <f>1600*0.9</f>
        <v>1440</v>
      </c>
      <c r="C426" s="54">
        <f t="shared" si="345"/>
        <v>45.019464590330259</v>
      </c>
      <c r="D426" s="54">
        <f t="shared" si="375"/>
        <v>1394.9805354096698</v>
      </c>
      <c r="E426" s="49"/>
      <c r="F426" s="49">
        <f>D426-E426</f>
        <v>1394.9805354096698</v>
      </c>
      <c r="G426" s="49"/>
      <c r="H426" s="49">
        <f>F426-G426</f>
        <v>1394.9805354096698</v>
      </c>
      <c r="I426" s="49">
        <v>44</v>
      </c>
      <c r="J426" s="49">
        <f>H426-I426</f>
        <v>1350.9805354096698</v>
      </c>
      <c r="K426" s="49"/>
      <c r="L426" s="49">
        <f>J426-K426</f>
        <v>1350.9805354096698</v>
      </c>
      <c r="M426" s="49"/>
      <c r="N426" s="49">
        <f>L426-M426</f>
        <v>1350.9805354096698</v>
      </c>
      <c r="O426" s="23">
        <v>0.38</v>
      </c>
      <c r="P426" s="17">
        <v>76</v>
      </c>
      <c r="Q426" s="8">
        <f t="shared" si="333"/>
        <v>45.019464590330259</v>
      </c>
      <c r="R426" s="1"/>
      <c r="AF426" s="1"/>
      <c r="AG426" s="1"/>
    </row>
    <row r="427" spans="1:33">
      <c r="A427" s="27" t="s">
        <v>411</v>
      </c>
      <c r="B427" s="54">
        <f>160*0.9</f>
        <v>144</v>
      </c>
      <c r="C427" s="54" t="s">
        <v>468</v>
      </c>
      <c r="D427" s="54" t="s">
        <v>468</v>
      </c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23">
        <v>0.38</v>
      </c>
      <c r="P427" s="17">
        <v>0</v>
      </c>
      <c r="Q427" s="8">
        <f t="shared" si="333"/>
        <v>0</v>
      </c>
      <c r="R427" s="1"/>
      <c r="AF427" s="1"/>
      <c r="AG427" s="1"/>
    </row>
    <row r="428" spans="1:33" s="20" customFormat="1">
      <c r="A428" s="27" t="s">
        <v>333</v>
      </c>
      <c r="B428" s="54">
        <f>1000*0.9</f>
        <v>900</v>
      </c>
      <c r="C428" s="64">
        <f t="shared" si="345"/>
        <v>0</v>
      </c>
      <c r="D428" s="64">
        <f t="shared" si="375"/>
        <v>900</v>
      </c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23">
        <v>0.38</v>
      </c>
      <c r="P428" s="18">
        <v>0</v>
      </c>
      <c r="Q428" s="19">
        <f t="shared" si="333"/>
        <v>0</v>
      </c>
      <c r="R428" s="15" t="s">
        <v>347</v>
      </c>
      <c r="AF428" s="21"/>
      <c r="AG428" s="21"/>
    </row>
    <row r="429" spans="1:33">
      <c r="A429" s="42" t="s">
        <v>85</v>
      </c>
      <c r="B429" s="47">
        <v>3237</v>
      </c>
      <c r="C429" s="47">
        <v>1089</v>
      </c>
      <c r="D429" s="47">
        <f t="shared" si="375"/>
        <v>2148</v>
      </c>
      <c r="E429" s="48">
        <f>SUM(E430:E440)</f>
        <v>1831</v>
      </c>
      <c r="F429" s="48">
        <f>D429-E429</f>
        <v>317</v>
      </c>
      <c r="G429" s="48">
        <f>SUM(G430:G440)</f>
        <v>0</v>
      </c>
      <c r="H429" s="48">
        <f>F429-G429</f>
        <v>317</v>
      </c>
      <c r="I429" s="48">
        <f>SUM(I430:I440)</f>
        <v>15</v>
      </c>
      <c r="J429" s="48">
        <f>H429-I429</f>
        <v>302</v>
      </c>
      <c r="K429" s="48">
        <f>SUM(K430:K440)</f>
        <v>0</v>
      </c>
      <c r="L429" s="48">
        <f>J429-K429</f>
        <v>302</v>
      </c>
      <c r="M429" s="48">
        <f>SUM(M430:M440)</f>
        <v>18</v>
      </c>
      <c r="N429" s="48">
        <f>L429-M429</f>
        <v>284</v>
      </c>
      <c r="O429" s="30">
        <v>6</v>
      </c>
      <c r="P429" s="17">
        <v>951</v>
      </c>
      <c r="Q429" s="8">
        <f t="shared" si="333"/>
        <v>563.33566875531676</v>
      </c>
      <c r="R429" s="1"/>
      <c r="AF429" s="1"/>
      <c r="AG429" s="1"/>
    </row>
    <row r="430" spans="1:33">
      <c r="A430" s="27" t="s">
        <v>86</v>
      </c>
      <c r="B430" s="54">
        <f>40*0.9</f>
        <v>36</v>
      </c>
      <c r="C430" s="54">
        <f t="shared" si="345"/>
        <v>21.325009542788013</v>
      </c>
      <c r="D430" s="54">
        <f t="shared" si="375"/>
        <v>14.674990457211987</v>
      </c>
      <c r="E430" s="49"/>
      <c r="F430" s="49">
        <f>D430-E430</f>
        <v>14.674990457211987</v>
      </c>
      <c r="G430" s="49"/>
      <c r="H430" s="49">
        <f>F430-G430</f>
        <v>14.674990457211987</v>
      </c>
      <c r="I430" s="49"/>
      <c r="J430" s="49">
        <f>H430-I430</f>
        <v>14.674990457211987</v>
      </c>
      <c r="K430" s="49"/>
      <c r="L430" s="49">
        <f>J430-K430</f>
        <v>14.674990457211987</v>
      </c>
      <c r="M430" s="49"/>
      <c r="N430" s="49">
        <f>L430-M430</f>
        <v>14.674990457211987</v>
      </c>
      <c r="O430" s="23">
        <v>0.38</v>
      </c>
      <c r="P430" s="17">
        <v>36</v>
      </c>
      <c r="Q430" s="8">
        <f t="shared" si="333"/>
        <v>21.325009542788013</v>
      </c>
      <c r="R430" s="1"/>
      <c r="AF430" s="1"/>
      <c r="AG430" s="1"/>
    </row>
    <row r="431" spans="1:33">
      <c r="A431" s="35" t="s">
        <v>87</v>
      </c>
      <c r="B431" s="54">
        <f>400*0.9</f>
        <v>360</v>
      </c>
      <c r="C431" s="54">
        <f t="shared" si="345"/>
        <v>187.77855625177224</v>
      </c>
      <c r="D431" s="54">
        <f t="shared" si="375"/>
        <v>172.22144374822776</v>
      </c>
      <c r="E431" s="49">
        <v>0</v>
      </c>
      <c r="F431" s="49">
        <f>D431-E431</f>
        <v>172.22144374822776</v>
      </c>
      <c r="G431" s="49"/>
      <c r="H431" s="49">
        <f>F431-G431</f>
        <v>172.22144374822776</v>
      </c>
      <c r="I431" s="49">
        <v>15</v>
      </c>
      <c r="J431" s="49">
        <f>H431-I431</f>
        <v>157.22144374822776</v>
      </c>
      <c r="K431" s="49"/>
      <c r="L431" s="49">
        <f>J431-K431</f>
        <v>157.22144374822776</v>
      </c>
      <c r="M431" s="49"/>
      <c r="N431" s="49">
        <f>L431-M431</f>
        <v>157.22144374822776</v>
      </c>
      <c r="O431" s="23">
        <v>0.38</v>
      </c>
      <c r="P431" s="17">
        <v>317</v>
      </c>
      <c r="Q431" s="8">
        <f t="shared" si="333"/>
        <v>187.77855625177224</v>
      </c>
      <c r="R431" s="1"/>
      <c r="AF431" s="1"/>
      <c r="AG431" s="1"/>
    </row>
    <row r="432" spans="1:33">
      <c r="A432" s="35" t="s">
        <v>412</v>
      </c>
      <c r="B432" s="54">
        <f>40*0.9</f>
        <v>36</v>
      </c>
      <c r="C432" s="54" t="s">
        <v>468</v>
      </c>
      <c r="D432" s="54" t="s">
        <v>468</v>
      </c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23">
        <v>0.38</v>
      </c>
      <c r="P432" s="17">
        <v>0</v>
      </c>
      <c r="Q432" s="8">
        <f t="shared" si="333"/>
        <v>0</v>
      </c>
      <c r="R432" s="1"/>
      <c r="AF432" s="1"/>
      <c r="AG432" s="1"/>
    </row>
    <row r="433" spans="1:33">
      <c r="A433" s="35" t="s">
        <v>413</v>
      </c>
      <c r="B433" s="56">
        <v>1800</v>
      </c>
      <c r="C433" s="54" t="s">
        <v>468</v>
      </c>
      <c r="D433" s="54" t="s">
        <v>468</v>
      </c>
      <c r="E433" s="49">
        <v>1780</v>
      </c>
      <c r="F433" s="49"/>
      <c r="G433" s="49"/>
      <c r="H433" s="49"/>
      <c r="I433" s="49"/>
      <c r="J433" s="49"/>
      <c r="K433" s="49"/>
      <c r="L433" s="49"/>
      <c r="M433" s="49"/>
      <c r="N433" s="49"/>
      <c r="O433" s="23">
        <v>0.38</v>
      </c>
      <c r="P433" s="17">
        <v>0</v>
      </c>
      <c r="Q433" s="8">
        <f t="shared" si="333"/>
        <v>0</v>
      </c>
      <c r="R433" s="1"/>
      <c r="AF433" s="1"/>
      <c r="AG433" s="1"/>
    </row>
    <row r="434" spans="1:33">
      <c r="A434" s="35" t="s">
        <v>414</v>
      </c>
      <c r="B434" s="54">
        <f>400*0.9</f>
        <v>360</v>
      </c>
      <c r="C434" s="54" t="s">
        <v>468</v>
      </c>
      <c r="D434" s="54" t="s">
        <v>468</v>
      </c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23">
        <v>0.38</v>
      </c>
      <c r="P434" s="17">
        <v>0</v>
      </c>
      <c r="Q434" s="8">
        <f t="shared" si="333"/>
        <v>0</v>
      </c>
      <c r="R434" s="1"/>
      <c r="AF434" s="1"/>
      <c r="AG434" s="1"/>
    </row>
    <row r="435" spans="1:33">
      <c r="A435" s="34" t="s">
        <v>462</v>
      </c>
      <c r="B435" s="61">
        <v>360</v>
      </c>
      <c r="C435" s="61">
        <f t="shared" ref="C435" si="382">Q435</f>
        <v>0</v>
      </c>
      <c r="D435" s="61"/>
      <c r="E435" s="58">
        <v>36</v>
      </c>
      <c r="F435" s="58"/>
      <c r="G435" s="58"/>
      <c r="H435" s="58"/>
      <c r="I435" s="58"/>
      <c r="J435" s="58"/>
      <c r="K435" s="58"/>
      <c r="L435" s="58"/>
      <c r="M435" s="58"/>
      <c r="N435" s="58"/>
      <c r="O435" s="29">
        <v>6</v>
      </c>
      <c r="P435" s="17">
        <v>0</v>
      </c>
      <c r="Q435" s="8">
        <f t="shared" ref="Q435" si="383">P435*SQRT(3)*0.38*0.9</f>
        <v>0</v>
      </c>
      <c r="R435" s="1"/>
      <c r="AF435" s="1"/>
      <c r="AG435" s="1"/>
    </row>
    <row r="436" spans="1:33">
      <c r="A436" s="73" t="s">
        <v>415</v>
      </c>
      <c r="B436" s="54">
        <f>25*0.9</f>
        <v>22.5</v>
      </c>
      <c r="C436" s="54" t="s">
        <v>468</v>
      </c>
      <c r="D436" s="54" t="s">
        <v>468</v>
      </c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23">
        <v>0.38</v>
      </c>
      <c r="P436" s="17">
        <v>0</v>
      </c>
      <c r="Q436" s="8">
        <f t="shared" si="333"/>
        <v>0</v>
      </c>
      <c r="R436" s="1"/>
      <c r="AF436" s="1"/>
      <c r="AG436" s="1"/>
    </row>
    <row r="437" spans="1:33">
      <c r="A437" s="73" t="s">
        <v>416</v>
      </c>
      <c r="B437" s="54">
        <f t="shared" ref="B437" si="384">250*0.9</f>
        <v>225</v>
      </c>
      <c r="C437" s="54" t="s">
        <v>468</v>
      </c>
      <c r="D437" s="54" t="s">
        <v>468</v>
      </c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23">
        <v>0.38</v>
      </c>
      <c r="P437" s="17">
        <v>0</v>
      </c>
      <c r="Q437" s="8">
        <f t="shared" si="333"/>
        <v>0</v>
      </c>
      <c r="R437" s="1"/>
      <c r="AF437" s="1"/>
      <c r="AG437" s="1"/>
    </row>
    <row r="438" spans="1:33">
      <c r="A438" s="73" t="s">
        <v>417</v>
      </c>
      <c r="B438" s="54">
        <f>630*0.9</f>
        <v>567</v>
      </c>
      <c r="C438" s="54" t="s">
        <v>468</v>
      </c>
      <c r="D438" s="54" t="s">
        <v>468</v>
      </c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23">
        <v>0.38</v>
      </c>
      <c r="P438" s="17">
        <v>0</v>
      </c>
      <c r="Q438" s="8">
        <f t="shared" si="333"/>
        <v>0</v>
      </c>
      <c r="R438" s="1"/>
      <c r="AF438" s="1"/>
      <c r="AG438" s="1"/>
    </row>
    <row r="439" spans="1:33">
      <c r="A439" s="34" t="s">
        <v>487</v>
      </c>
      <c r="B439" s="61"/>
      <c r="C439" s="61">
        <f t="shared" ref="C439" si="385">Q439</f>
        <v>0</v>
      </c>
      <c r="D439" s="61"/>
      <c r="E439" s="58"/>
      <c r="F439" s="58"/>
      <c r="G439" s="58"/>
      <c r="H439" s="58"/>
      <c r="I439" s="58"/>
      <c r="J439" s="58"/>
      <c r="K439" s="58"/>
      <c r="L439" s="58"/>
      <c r="M439" s="58">
        <v>18</v>
      </c>
      <c r="N439" s="58"/>
      <c r="O439" s="29">
        <v>6</v>
      </c>
      <c r="P439" s="17">
        <v>0</v>
      </c>
      <c r="Q439" s="8">
        <f t="shared" ref="Q439" si="386">P439*SQRT(3)*0.38*0.9</f>
        <v>0</v>
      </c>
      <c r="R439" s="1"/>
      <c r="AF439" s="1"/>
      <c r="AG439" s="1"/>
    </row>
    <row r="440" spans="1:33">
      <c r="A440" s="34" t="s">
        <v>463</v>
      </c>
      <c r="B440" s="61"/>
      <c r="C440" s="61">
        <f t="shared" si="345"/>
        <v>0</v>
      </c>
      <c r="D440" s="61"/>
      <c r="E440" s="58">
        <v>15</v>
      </c>
      <c r="F440" s="58"/>
      <c r="G440" s="58"/>
      <c r="H440" s="58"/>
      <c r="I440" s="58"/>
      <c r="J440" s="58"/>
      <c r="K440" s="58"/>
      <c r="L440" s="58"/>
      <c r="M440" s="58"/>
      <c r="N440" s="58"/>
      <c r="O440" s="29">
        <v>6</v>
      </c>
      <c r="P440" s="17">
        <v>0</v>
      </c>
      <c r="Q440" s="8">
        <f t="shared" si="333"/>
        <v>0</v>
      </c>
      <c r="R440" s="1"/>
      <c r="AF440" s="1"/>
      <c r="AG440" s="1"/>
    </row>
    <row r="441" spans="1:33">
      <c r="A441" s="43" t="s">
        <v>113</v>
      </c>
      <c r="B441" s="59">
        <v>8357</v>
      </c>
      <c r="C441" s="47">
        <v>2933</v>
      </c>
      <c r="D441" s="59">
        <f t="shared" ref="D441:D474" si="387">B441-C441</f>
        <v>5424</v>
      </c>
      <c r="E441" s="48">
        <f>SUM(E442:E450)</f>
        <v>278</v>
      </c>
      <c r="F441" s="48">
        <f>D441-E441</f>
        <v>5146</v>
      </c>
      <c r="G441" s="48">
        <f>SUM(G442:G450)</f>
        <v>15</v>
      </c>
      <c r="H441" s="48">
        <f>F441-G441</f>
        <v>5131</v>
      </c>
      <c r="I441" s="48">
        <f>SUM(I442:I450)</f>
        <v>30</v>
      </c>
      <c r="J441" s="48">
        <f>H441-I441</f>
        <v>5101</v>
      </c>
      <c r="K441" s="48">
        <f>SUM(K442:K450)</f>
        <v>140</v>
      </c>
      <c r="L441" s="48">
        <f>J441-K441</f>
        <v>4961</v>
      </c>
      <c r="M441" s="48">
        <f>SUM(M442:M450)</f>
        <v>0</v>
      </c>
      <c r="N441" s="48">
        <f>L441-M441</f>
        <v>4961</v>
      </c>
      <c r="O441" s="30">
        <v>6</v>
      </c>
      <c r="P441" s="17">
        <v>745</v>
      </c>
      <c r="Q441" s="8">
        <f t="shared" si="333"/>
        <v>441.30922526047425</v>
      </c>
      <c r="R441" s="1"/>
      <c r="AF441" s="1"/>
      <c r="AG441" s="1"/>
    </row>
    <row r="442" spans="1:33">
      <c r="A442" s="35" t="s">
        <v>66</v>
      </c>
      <c r="B442" s="54">
        <f>630*0.9</f>
        <v>567</v>
      </c>
      <c r="C442" s="54">
        <f t="shared" si="345"/>
        <v>252.34594625632482</v>
      </c>
      <c r="D442" s="54">
        <f t="shared" si="387"/>
        <v>314.65405374367515</v>
      </c>
      <c r="E442" s="49">
        <v>57</v>
      </c>
      <c r="F442" s="55">
        <f>D442-E442</f>
        <v>257.65405374367515</v>
      </c>
      <c r="G442" s="55"/>
      <c r="H442" s="55">
        <f>F442-G442</f>
        <v>257.65405374367515</v>
      </c>
      <c r="I442" s="55">
        <v>15</v>
      </c>
      <c r="J442" s="55">
        <f>H442-I442</f>
        <v>242.65405374367515</v>
      </c>
      <c r="K442" s="55"/>
      <c r="L442" s="55">
        <f>J442-K442</f>
        <v>242.65405374367515</v>
      </c>
      <c r="M442" s="55"/>
      <c r="N442" s="55">
        <f>L442-M442</f>
        <v>242.65405374367515</v>
      </c>
      <c r="O442" s="23">
        <v>0.38</v>
      </c>
      <c r="P442" s="17">
        <v>426</v>
      </c>
      <c r="Q442" s="8">
        <f t="shared" ref="Q442:Q501" si="388">P442*SQRT(3)*0.38*0.9</f>
        <v>252.34594625632482</v>
      </c>
      <c r="R442" s="1"/>
      <c r="AF442" s="1"/>
      <c r="AG442" s="1"/>
    </row>
    <row r="443" spans="1:33">
      <c r="A443" s="27" t="s">
        <v>67</v>
      </c>
      <c r="B443" s="54">
        <f>400*0.9</f>
        <v>360</v>
      </c>
      <c r="C443" s="54">
        <f t="shared" si="345"/>
        <v>43.834741837953146</v>
      </c>
      <c r="D443" s="54">
        <f t="shared" si="387"/>
        <v>316.16525816204683</v>
      </c>
      <c r="E443" s="49"/>
      <c r="F443" s="55">
        <f t="shared" ref="F443:F444" si="389">D443-E443</f>
        <v>316.16525816204683</v>
      </c>
      <c r="G443" s="55"/>
      <c r="H443" s="55">
        <f t="shared" ref="H443:H444" si="390">F443-G443</f>
        <v>316.16525816204683</v>
      </c>
      <c r="I443" s="55"/>
      <c r="J443" s="55">
        <f t="shared" ref="J443:J457" si="391">H443-I443</f>
        <v>316.16525816204683</v>
      </c>
      <c r="K443" s="55"/>
      <c r="L443" s="55">
        <f t="shared" ref="L443:L457" si="392">J443-K443</f>
        <v>316.16525816204683</v>
      </c>
      <c r="M443" s="55"/>
      <c r="N443" s="55">
        <f t="shared" ref="N443:N457" si="393">L443-M443</f>
        <v>316.16525816204683</v>
      </c>
      <c r="O443" s="23">
        <v>0.38</v>
      </c>
      <c r="P443" s="17">
        <v>74</v>
      </c>
      <c r="Q443" s="8">
        <f t="shared" si="388"/>
        <v>43.834741837953146</v>
      </c>
      <c r="R443" s="1"/>
      <c r="AF443" s="1"/>
      <c r="AG443" s="1"/>
    </row>
    <row r="444" spans="1:33">
      <c r="A444" s="27" t="s">
        <v>68</v>
      </c>
      <c r="B444" s="54">
        <f>400*0.9</f>
        <v>360</v>
      </c>
      <c r="C444" s="54">
        <f t="shared" si="345"/>
        <v>224.50496157546274</v>
      </c>
      <c r="D444" s="54">
        <f t="shared" si="387"/>
        <v>135.49503842453726</v>
      </c>
      <c r="E444" s="49">
        <v>1</v>
      </c>
      <c r="F444" s="55">
        <f t="shared" si="389"/>
        <v>134.49503842453726</v>
      </c>
      <c r="G444" s="55"/>
      <c r="H444" s="55">
        <f t="shared" si="390"/>
        <v>134.49503842453726</v>
      </c>
      <c r="I444" s="55"/>
      <c r="J444" s="55">
        <f t="shared" si="391"/>
        <v>134.49503842453726</v>
      </c>
      <c r="K444" s="55"/>
      <c r="L444" s="55">
        <f t="shared" si="392"/>
        <v>134.49503842453726</v>
      </c>
      <c r="M444" s="55"/>
      <c r="N444" s="55">
        <f t="shared" si="393"/>
        <v>134.49503842453726</v>
      </c>
      <c r="O444" s="23">
        <v>0.38</v>
      </c>
      <c r="P444" s="17">
        <v>379</v>
      </c>
      <c r="Q444" s="8">
        <f t="shared" si="388"/>
        <v>224.50496157546274</v>
      </c>
      <c r="R444" s="1"/>
      <c r="AF444" s="1"/>
      <c r="AG444" s="1"/>
    </row>
    <row r="445" spans="1:33">
      <c r="A445" s="27" t="s">
        <v>310</v>
      </c>
      <c r="B445" s="54">
        <f t="shared" ref="B445:B447" si="394">400*0.9</f>
        <v>360</v>
      </c>
      <c r="C445" s="54">
        <f t="shared" si="345"/>
        <v>226.28204570402841</v>
      </c>
      <c r="D445" s="54">
        <f t="shared" si="387"/>
        <v>133.71795429597159</v>
      </c>
      <c r="E445" s="49">
        <v>0</v>
      </c>
      <c r="F445" s="49">
        <f t="shared" ref="F445:F457" si="395">D445-E445</f>
        <v>133.71795429597159</v>
      </c>
      <c r="G445" s="49">
        <v>0</v>
      </c>
      <c r="H445" s="49">
        <f t="shared" ref="H445:H457" si="396">F445-G445</f>
        <v>133.71795429597159</v>
      </c>
      <c r="I445" s="49"/>
      <c r="J445" s="49">
        <f t="shared" si="391"/>
        <v>133.71795429597159</v>
      </c>
      <c r="K445" s="49"/>
      <c r="L445" s="49">
        <f t="shared" si="392"/>
        <v>133.71795429597159</v>
      </c>
      <c r="M445" s="49"/>
      <c r="N445" s="49">
        <f t="shared" si="393"/>
        <v>133.71795429597159</v>
      </c>
      <c r="O445" s="23">
        <v>0.38</v>
      </c>
      <c r="P445" s="17">
        <v>382</v>
      </c>
      <c r="Q445" s="8">
        <f t="shared" si="388"/>
        <v>226.28204570402841</v>
      </c>
      <c r="R445" s="1"/>
      <c r="AF445" s="1"/>
      <c r="AG445" s="1"/>
    </row>
    <row r="446" spans="1:33">
      <c r="A446" s="34" t="s">
        <v>488</v>
      </c>
      <c r="B446" s="61">
        <v>567</v>
      </c>
      <c r="C446" s="61">
        <f t="shared" ref="C446" si="397">Q446</f>
        <v>0</v>
      </c>
      <c r="D446" s="61">
        <f>B446-C445</f>
        <v>340.71795429597159</v>
      </c>
      <c r="E446" s="58">
        <v>200</v>
      </c>
      <c r="F446" s="58">
        <f t="shared" si="395"/>
        <v>140.71795429597159</v>
      </c>
      <c r="G446" s="58">
        <v>0</v>
      </c>
      <c r="H446" s="58">
        <f t="shared" si="396"/>
        <v>140.71795429597159</v>
      </c>
      <c r="I446" s="58"/>
      <c r="J446" s="58">
        <f t="shared" si="391"/>
        <v>140.71795429597159</v>
      </c>
      <c r="K446" s="58"/>
      <c r="L446" s="58">
        <f t="shared" si="392"/>
        <v>140.71795429597159</v>
      </c>
      <c r="M446" s="58"/>
      <c r="N446" s="58">
        <f t="shared" si="393"/>
        <v>140.71795429597159</v>
      </c>
      <c r="O446" s="29">
        <v>6</v>
      </c>
      <c r="P446" s="17">
        <v>0</v>
      </c>
      <c r="Q446" s="8">
        <f t="shared" si="388"/>
        <v>0</v>
      </c>
      <c r="R446" s="1"/>
      <c r="AF446" s="1"/>
      <c r="AG446" s="1"/>
    </row>
    <row r="447" spans="1:33">
      <c r="A447" s="27" t="s">
        <v>311</v>
      </c>
      <c r="B447" s="54">
        <f t="shared" si="394"/>
        <v>360</v>
      </c>
      <c r="C447" s="54">
        <f t="shared" si="345"/>
        <v>326.39111827989433</v>
      </c>
      <c r="D447" s="54">
        <f t="shared" si="387"/>
        <v>33.608881720105671</v>
      </c>
      <c r="E447" s="49">
        <v>10</v>
      </c>
      <c r="F447" s="55">
        <f t="shared" si="395"/>
        <v>23.608881720105671</v>
      </c>
      <c r="G447" s="55"/>
      <c r="H447" s="55">
        <f t="shared" si="396"/>
        <v>23.608881720105671</v>
      </c>
      <c r="I447" s="55"/>
      <c r="J447" s="55">
        <f t="shared" si="391"/>
        <v>23.608881720105671</v>
      </c>
      <c r="K447" s="55"/>
      <c r="L447" s="55">
        <f t="shared" si="392"/>
        <v>23.608881720105671</v>
      </c>
      <c r="M447" s="55"/>
      <c r="N447" s="55">
        <f t="shared" si="393"/>
        <v>23.608881720105671</v>
      </c>
      <c r="O447" s="23">
        <v>0.38</v>
      </c>
      <c r="P447" s="17">
        <v>551</v>
      </c>
      <c r="Q447" s="8">
        <f t="shared" si="388"/>
        <v>326.39111827989433</v>
      </c>
      <c r="R447" s="1"/>
      <c r="AF447" s="1"/>
      <c r="AG447" s="1"/>
    </row>
    <row r="448" spans="1:33">
      <c r="A448" s="27" t="s">
        <v>312</v>
      </c>
      <c r="B448" s="54">
        <f>1000*0.9</f>
        <v>900</v>
      </c>
      <c r="C448" s="54">
        <f t="shared" si="345"/>
        <v>386.21961727493851</v>
      </c>
      <c r="D448" s="54">
        <f t="shared" si="387"/>
        <v>513.78038272506149</v>
      </c>
      <c r="E448" s="49">
        <v>0</v>
      </c>
      <c r="F448" s="49">
        <f t="shared" si="395"/>
        <v>513.78038272506149</v>
      </c>
      <c r="G448" s="49">
        <v>15</v>
      </c>
      <c r="H448" s="49">
        <f t="shared" si="396"/>
        <v>498.78038272506149</v>
      </c>
      <c r="I448" s="49"/>
      <c r="J448" s="49">
        <f t="shared" si="391"/>
        <v>498.78038272506149</v>
      </c>
      <c r="K448" s="49"/>
      <c r="L448" s="49">
        <f t="shared" si="392"/>
        <v>498.78038272506149</v>
      </c>
      <c r="M448" s="49"/>
      <c r="N448" s="49">
        <f t="shared" si="393"/>
        <v>498.78038272506149</v>
      </c>
      <c r="O448" s="23">
        <v>0.38</v>
      </c>
      <c r="P448" s="17">
        <v>652</v>
      </c>
      <c r="Q448" s="8">
        <f t="shared" si="388"/>
        <v>386.21961727493851</v>
      </c>
      <c r="R448" s="1"/>
      <c r="AF448" s="1"/>
      <c r="AG448" s="1"/>
    </row>
    <row r="449" spans="1:33">
      <c r="A449" s="27" t="s">
        <v>313</v>
      </c>
      <c r="B449" s="54">
        <f>1000*0.9</f>
        <v>900</v>
      </c>
      <c r="C449" s="54">
        <f t="shared" si="345"/>
        <v>186.59383349939515</v>
      </c>
      <c r="D449" s="54">
        <f t="shared" si="387"/>
        <v>713.40616650060485</v>
      </c>
      <c r="E449" s="49">
        <v>10</v>
      </c>
      <c r="F449" s="49">
        <f t="shared" si="395"/>
        <v>703.40616650060485</v>
      </c>
      <c r="G449" s="49">
        <v>0</v>
      </c>
      <c r="H449" s="49">
        <f t="shared" si="396"/>
        <v>703.40616650060485</v>
      </c>
      <c r="I449" s="49">
        <v>15</v>
      </c>
      <c r="J449" s="49">
        <f t="shared" si="391"/>
        <v>688.40616650060485</v>
      </c>
      <c r="K449" s="49">
        <v>140</v>
      </c>
      <c r="L449" s="49">
        <f t="shared" si="392"/>
        <v>548.40616650060485</v>
      </c>
      <c r="M449" s="49"/>
      <c r="N449" s="49">
        <f t="shared" si="393"/>
        <v>548.40616650060485</v>
      </c>
      <c r="O449" s="23">
        <v>0.38</v>
      </c>
      <c r="P449" s="17">
        <v>315</v>
      </c>
      <c r="Q449" s="8">
        <f t="shared" si="388"/>
        <v>186.59383349939515</v>
      </c>
      <c r="R449" s="1"/>
      <c r="AF449" s="1"/>
      <c r="AG449" s="1"/>
    </row>
    <row r="450" spans="1:33">
      <c r="A450" s="27" t="s">
        <v>309</v>
      </c>
      <c r="B450" s="54">
        <f>2500*0.9</f>
        <v>2250</v>
      </c>
      <c r="C450" s="54">
        <f t="shared" ref="C450:C499" si="398">Q450</f>
        <v>376.14947387973302</v>
      </c>
      <c r="D450" s="54">
        <f t="shared" si="387"/>
        <v>1873.850526120267</v>
      </c>
      <c r="E450" s="49"/>
      <c r="F450" s="55">
        <f t="shared" si="395"/>
        <v>1873.850526120267</v>
      </c>
      <c r="G450" s="55"/>
      <c r="H450" s="55">
        <f t="shared" si="396"/>
        <v>1873.850526120267</v>
      </c>
      <c r="I450" s="55"/>
      <c r="J450" s="55">
        <f t="shared" si="391"/>
        <v>1873.850526120267</v>
      </c>
      <c r="K450" s="55"/>
      <c r="L450" s="55">
        <f t="shared" si="392"/>
        <v>1873.850526120267</v>
      </c>
      <c r="M450" s="55"/>
      <c r="N450" s="55">
        <f t="shared" si="393"/>
        <v>1873.850526120267</v>
      </c>
      <c r="O450" s="23">
        <v>0.38</v>
      </c>
      <c r="P450" s="17">
        <v>635</v>
      </c>
      <c r="Q450" s="8">
        <f t="shared" si="388"/>
        <v>376.14947387973302</v>
      </c>
      <c r="R450" s="1"/>
      <c r="AF450" s="1"/>
      <c r="AG450" s="1"/>
    </row>
    <row r="451" spans="1:33">
      <c r="A451" s="42" t="s">
        <v>114</v>
      </c>
      <c r="B451" s="59">
        <v>8357</v>
      </c>
      <c r="C451" s="47">
        <v>2148</v>
      </c>
      <c r="D451" s="59">
        <f t="shared" si="387"/>
        <v>6209</v>
      </c>
      <c r="E451" s="48">
        <f>SUM(E452)</f>
        <v>0</v>
      </c>
      <c r="F451" s="48">
        <f t="shared" si="395"/>
        <v>6209</v>
      </c>
      <c r="G451" s="48">
        <f>SUM(G452)</f>
        <v>0</v>
      </c>
      <c r="H451" s="48">
        <f t="shared" si="396"/>
        <v>6209</v>
      </c>
      <c r="I451" s="48">
        <f>SUM(I452)</f>
        <v>0</v>
      </c>
      <c r="J451" s="48">
        <f t="shared" si="391"/>
        <v>6209</v>
      </c>
      <c r="K451" s="48">
        <f>SUM(K452)</f>
        <v>0</v>
      </c>
      <c r="L451" s="48">
        <f t="shared" si="392"/>
        <v>6209</v>
      </c>
      <c r="M451" s="48">
        <f>SUM(M452)</f>
        <v>0</v>
      </c>
      <c r="N451" s="48">
        <f t="shared" si="393"/>
        <v>6209</v>
      </c>
      <c r="O451" s="30">
        <v>6</v>
      </c>
      <c r="P451" s="17">
        <v>2286</v>
      </c>
      <c r="Q451" s="8">
        <f t="shared" si="388"/>
        <v>1354.1381059670391</v>
      </c>
      <c r="R451" s="1"/>
      <c r="AF451" s="1"/>
      <c r="AG451" s="1"/>
    </row>
    <row r="452" spans="1:33">
      <c r="A452" s="27" t="s">
        <v>339</v>
      </c>
      <c r="B452" s="54">
        <f>2500*0.9</f>
        <v>2250</v>
      </c>
      <c r="C452" s="54">
        <f t="shared" si="398"/>
        <v>171.19243771849267</v>
      </c>
      <c r="D452" s="54">
        <f t="shared" si="387"/>
        <v>2078.8075622815072</v>
      </c>
      <c r="E452" s="49"/>
      <c r="F452" s="55">
        <f t="shared" si="395"/>
        <v>2078.8075622815072</v>
      </c>
      <c r="G452" s="55"/>
      <c r="H452" s="55">
        <f t="shared" si="396"/>
        <v>2078.8075622815072</v>
      </c>
      <c r="I452" s="55"/>
      <c r="J452" s="55">
        <f t="shared" si="391"/>
        <v>2078.8075622815072</v>
      </c>
      <c r="K452" s="55"/>
      <c r="L452" s="55">
        <f t="shared" si="392"/>
        <v>2078.8075622815072</v>
      </c>
      <c r="M452" s="55"/>
      <c r="N452" s="55">
        <f t="shared" si="393"/>
        <v>2078.8075622815072</v>
      </c>
      <c r="O452" s="23">
        <v>0.38</v>
      </c>
      <c r="P452" s="17">
        <v>289</v>
      </c>
      <c r="Q452" s="8">
        <f t="shared" si="388"/>
        <v>171.19243771849267</v>
      </c>
      <c r="R452" s="1"/>
      <c r="AF452" s="1"/>
      <c r="AG452" s="1"/>
    </row>
    <row r="453" spans="1:33">
      <c r="A453" s="42" t="s">
        <v>115</v>
      </c>
      <c r="B453" s="59">
        <v>8357</v>
      </c>
      <c r="C453" s="47">
        <v>177</v>
      </c>
      <c r="D453" s="59">
        <f t="shared" si="387"/>
        <v>8180</v>
      </c>
      <c r="E453" s="48">
        <f>SUM(E454)</f>
        <v>0</v>
      </c>
      <c r="F453" s="48">
        <f t="shared" si="395"/>
        <v>8180</v>
      </c>
      <c r="G453" s="48">
        <f>SUM(G454)</f>
        <v>0</v>
      </c>
      <c r="H453" s="48">
        <f t="shared" si="396"/>
        <v>8180</v>
      </c>
      <c r="I453" s="48">
        <f>SUM(I454)</f>
        <v>0</v>
      </c>
      <c r="J453" s="48">
        <f t="shared" si="391"/>
        <v>8180</v>
      </c>
      <c r="K453" s="48">
        <f>SUM(K454)</f>
        <v>0</v>
      </c>
      <c r="L453" s="48">
        <f t="shared" si="392"/>
        <v>8180</v>
      </c>
      <c r="M453" s="48">
        <f>SUM(M454)</f>
        <v>0</v>
      </c>
      <c r="N453" s="48">
        <f t="shared" si="393"/>
        <v>8180</v>
      </c>
      <c r="O453" s="30">
        <v>6</v>
      </c>
      <c r="P453" s="17">
        <v>22</v>
      </c>
      <c r="Q453" s="8">
        <f t="shared" si="388"/>
        <v>13.031950276148233</v>
      </c>
      <c r="R453" s="1"/>
      <c r="AF453" s="1"/>
      <c r="AG453" s="1"/>
    </row>
    <row r="454" spans="1:33" s="20" customFormat="1">
      <c r="A454" s="27" t="s">
        <v>314</v>
      </c>
      <c r="B454" s="54">
        <f>1000*0.9</f>
        <v>900</v>
      </c>
      <c r="C454" s="54">
        <f t="shared" si="398"/>
        <v>0</v>
      </c>
      <c r="D454" s="54">
        <f t="shared" si="387"/>
        <v>900</v>
      </c>
      <c r="E454" s="49"/>
      <c r="F454" s="55">
        <f t="shared" si="395"/>
        <v>900</v>
      </c>
      <c r="G454" s="55"/>
      <c r="H454" s="55">
        <f t="shared" si="396"/>
        <v>900</v>
      </c>
      <c r="I454" s="55"/>
      <c r="J454" s="55">
        <f t="shared" si="391"/>
        <v>900</v>
      </c>
      <c r="K454" s="55"/>
      <c r="L454" s="55">
        <f t="shared" si="392"/>
        <v>900</v>
      </c>
      <c r="M454" s="55"/>
      <c r="N454" s="55">
        <f t="shared" si="393"/>
        <v>900</v>
      </c>
      <c r="O454" s="23">
        <v>0.38</v>
      </c>
      <c r="P454" s="18">
        <v>0</v>
      </c>
      <c r="Q454" s="19">
        <f t="shared" si="388"/>
        <v>0</v>
      </c>
      <c r="R454" s="15" t="s">
        <v>347</v>
      </c>
      <c r="AF454" s="21"/>
      <c r="AG454" s="21"/>
    </row>
    <row r="455" spans="1:33">
      <c r="A455" s="42" t="s">
        <v>116</v>
      </c>
      <c r="B455" s="59">
        <v>8357</v>
      </c>
      <c r="C455" s="47">
        <v>29</v>
      </c>
      <c r="D455" s="59">
        <f t="shared" si="387"/>
        <v>8328</v>
      </c>
      <c r="E455" s="48">
        <f>SUM(E456)</f>
        <v>0</v>
      </c>
      <c r="F455" s="48">
        <f t="shared" si="395"/>
        <v>8328</v>
      </c>
      <c r="G455" s="48">
        <f>SUM(G456)</f>
        <v>0</v>
      </c>
      <c r="H455" s="48">
        <f t="shared" si="396"/>
        <v>8328</v>
      </c>
      <c r="I455" s="48">
        <f>SUM(I456)</f>
        <v>0</v>
      </c>
      <c r="J455" s="48">
        <f t="shared" si="391"/>
        <v>8328</v>
      </c>
      <c r="K455" s="48">
        <f>SUM(K456)</f>
        <v>5</v>
      </c>
      <c r="L455" s="48">
        <f t="shared" si="392"/>
        <v>8323</v>
      </c>
      <c r="M455" s="48">
        <f>SUM(M456)</f>
        <v>0</v>
      </c>
      <c r="N455" s="48">
        <f t="shared" si="393"/>
        <v>8323</v>
      </c>
      <c r="O455" s="30">
        <v>6</v>
      </c>
      <c r="P455" s="17">
        <v>151</v>
      </c>
      <c r="Q455" s="8">
        <f t="shared" si="388"/>
        <v>89.446567804471954</v>
      </c>
      <c r="R455" s="1"/>
      <c r="AF455" s="1"/>
      <c r="AG455" s="1"/>
    </row>
    <row r="456" spans="1:33">
      <c r="A456" s="27" t="s">
        <v>315</v>
      </c>
      <c r="B456" s="54">
        <f>1000*0.9</f>
        <v>900</v>
      </c>
      <c r="C456" s="54">
        <f t="shared" si="398"/>
        <v>47.98127147127304</v>
      </c>
      <c r="D456" s="54">
        <f t="shared" si="387"/>
        <v>852.01872852872691</v>
      </c>
      <c r="E456" s="49"/>
      <c r="F456" s="55">
        <f t="shared" si="395"/>
        <v>852.01872852872691</v>
      </c>
      <c r="G456" s="55"/>
      <c r="H456" s="55">
        <f t="shared" si="396"/>
        <v>852.01872852872691</v>
      </c>
      <c r="I456" s="55"/>
      <c r="J456" s="55">
        <f t="shared" si="391"/>
        <v>852.01872852872691</v>
      </c>
      <c r="K456" s="55">
        <v>5</v>
      </c>
      <c r="L456" s="55">
        <f t="shared" si="392"/>
        <v>847.01872852872691</v>
      </c>
      <c r="M456" s="55"/>
      <c r="N456" s="55">
        <f t="shared" si="393"/>
        <v>847.01872852872691</v>
      </c>
      <c r="O456" s="23">
        <v>0.38</v>
      </c>
      <c r="P456" s="17">
        <v>81</v>
      </c>
      <c r="Q456" s="8">
        <f t="shared" si="388"/>
        <v>47.98127147127304</v>
      </c>
      <c r="R456" s="1"/>
      <c r="AF456" s="1"/>
      <c r="AG456" s="1"/>
    </row>
    <row r="457" spans="1:33" s="5" customFormat="1">
      <c r="A457" s="42" t="s">
        <v>141</v>
      </c>
      <c r="B457" s="59">
        <v>3237</v>
      </c>
      <c r="C457" s="47">
        <v>2776</v>
      </c>
      <c r="D457" s="59">
        <f t="shared" si="387"/>
        <v>461</v>
      </c>
      <c r="E457" s="48">
        <f>SUM(E458:E478)</f>
        <v>371.56</v>
      </c>
      <c r="F457" s="48">
        <f t="shared" si="395"/>
        <v>89.44</v>
      </c>
      <c r="G457" s="48">
        <f>SUM(G458:G478)</f>
        <v>0</v>
      </c>
      <c r="H457" s="48">
        <f t="shared" si="396"/>
        <v>89.44</v>
      </c>
      <c r="I457" s="48">
        <f>SUM(I458:I478)</f>
        <v>0</v>
      </c>
      <c r="J457" s="48">
        <f t="shared" si="391"/>
        <v>89.44</v>
      </c>
      <c r="K457" s="48">
        <f>SUM(K458:K478)</f>
        <v>0</v>
      </c>
      <c r="L457" s="48">
        <f t="shared" si="392"/>
        <v>89.44</v>
      </c>
      <c r="M457" s="48">
        <f>SUM(M458:M478)</f>
        <v>0</v>
      </c>
      <c r="N457" s="48">
        <f t="shared" si="393"/>
        <v>89.44</v>
      </c>
      <c r="O457" s="28">
        <v>6</v>
      </c>
      <c r="P457" s="17">
        <v>2619</v>
      </c>
      <c r="Q457" s="8">
        <f t="shared" si="388"/>
        <v>1551.3944442378283</v>
      </c>
      <c r="R457" s="4"/>
      <c r="AF457" s="4"/>
      <c r="AG457" s="4"/>
    </row>
    <row r="458" spans="1:33" s="5" customFormat="1">
      <c r="A458" s="27" t="s">
        <v>88</v>
      </c>
      <c r="B458" s="56">
        <f>250*0.9</f>
        <v>225</v>
      </c>
      <c r="C458" s="54">
        <f t="shared" si="398"/>
        <v>227.46676845640553</v>
      </c>
      <c r="D458" s="54">
        <f t="shared" si="387"/>
        <v>-2.4667684564055321</v>
      </c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23">
        <v>0.38</v>
      </c>
      <c r="P458" s="17">
        <v>384</v>
      </c>
      <c r="Q458" s="8">
        <f t="shared" si="388"/>
        <v>227.46676845640553</v>
      </c>
      <c r="R458" s="4"/>
      <c r="AF458" s="4"/>
      <c r="AG458" s="4"/>
    </row>
    <row r="459" spans="1:33" s="5" customFormat="1">
      <c r="A459" s="27" t="s">
        <v>418</v>
      </c>
      <c r="B459" s="56">
        <f>400*0.9</f>
        <v>360</v>
      </c>
      <c r="C459" s="54" t="s">
        <v>468</v>
      </c>
      <c r="D459" s="54" t="s">
        <v>468</v>
      </c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23">
        <v>0.38</v>
      </c>
      <c r="P459" s="17">
        <v>0</v>
      </c>
      <c r="Q459" s="8">
        <f t="shared" si="388"/>
        <v>0</v>
      </c>
      <c r="R459" s="4"/>
      <c r="AF459" s="4"/>
      <c r="AG459" s="4"/>
    </row>
    <row r="460" spans="1:33" s="5" customFormat="1">
      <c r="A460" s="27" t="s">
        <v>316</v>
      </c>
      <c r="B460" s="56">
        <f>400*0.9</f>
        <v>360</v>
      </c>
      <c r="C460" s="54">
        <f t="shared" si="398"/>
        <v>223.91260019927421</v>
      </c>
      <c r="D460" s="54">
        <f t="shared" si="387"/>
        <v>136.08739980072579</v>
      </c>
      <c r="E460" s="55">
        <v>26.56</v>
      </c>
      <c r="F460" s="55">
        <f>D460-E460</f>
        <v>109.52739980072579</v>
      </c>
      <c r="G460" s="55">
        <v>0</v>
      </c>
      <c r="H460" s="55">
        <f>F460-G460</f>
        <v>109.52739980072579</v>
      </c>
      <c r="I460" s="55"/>
      <c r="J460" s="55">
        <f>H460-I460</f>
        <v>109.52739980072579</v>
      </c>
      <c r="K460" s="55"/>
      <c r="L460" s="55">
        <f>J460-K460</f>
        <v>109.52739980072579</v>
      </c>
      <c r="M460" s="55"/>
      <c r="N460" s="55">
        <f>L460-M460</f>
        <v>109.52739980072579</v>
      </c>
      <c r="O460" s="23">
        <v>0.38</v>
      </c>
      <c r="P460" s="17">
        <v>378</v>
      </c>
      <c r="Q460" s="8">
        <f t="shared" si="388"/>
        <v>223.91260019927421</v>
      </c>
      <c r="R460" s="4"/>
      <c r="AF460" s="4"/>
      <c r="AG460" s="4"/>
    </row>
    <row r="461" spans="1:33" s="5" customFormat="1">
      <c r="A461" s="27" t="s">
        <v>317</v>
      </c>
      <c r="B461" s="56">
        <f>630*0.9</f>
        <v>567</v>
      </c>
      <c r="C461" s="54">
        <f t="shared" si="398"/>
        <v>305.65847011329492</v>
      </c>
      <c r="D461" s="54">
        <f t="shared" si="387"/>
        <v>261.34152988670508</v>
      </c>
      <c r="E461" s="55"/>
      <c r="F461" s="55">
        <f>D461-E461</f>
        <v>261.34152988670508</v>
      </c>
      <c r="G461" s="55"/>
      <c r="H461" s="55">
        <f>F461-G461</f>
        <v>261.34152988670508</v>
      </c>
      <c r="I461" s="55"/>
      <c r="J461" s="55">
        <f>H461-I461</f>
        <v>261.34152988670508</v>
      </c>
      <c r="K461" s="55"/>
      <c r="L461" s="55">
        <f>J461-K461</f>
        <v>261.34152988670508</v>
      </c>
      <c r="M461" s="55"/>
      <c r="N461" s="55">
        <f>L461-M461</f>
        <v>261.34152988670508</v>
      </c>
      <c r="O461" s="23">
        <v>0.38</v>
      </c>
      <c r="P461" s="17">
        <v>516</v>
      </c>
      <c r="Q461" s="8">
        <f t="shared" si="388"/>
        <v>305.65847011329492</v>
      </c>
      <c r="R461" s="4"/>
      <c r="AF461" s="4"/>
      <c r="AG461" s="4"/>
    </row>
    <row r="462" spans="1:33" s="5" customFormat="1">
      <c r="A462" s="27" t="s">
        <v>89</v>
      </c>
      <c r="B462" s="56">
        <f>630*0.9</f>
        <v>567</v>
      </c>
      <c r="C462" s="54">
        <f t="shared" si="398"/>
        <v>136.24311652336789</v>
      </c>
      <c r="D462" s="54">
        <f t="shared" si="387"/>
        <v>430.75688347663208</v>
      </c>
      <c r="E462" s="55"/>
      <c r="F462" s="55">
        <f>D462-E462</f>
        <v>430.75688347663208</v>
      </c>
      <c r="G462" s="55"/>
      <c r="H462" s="55">
        <f>F462-G462</f>
        <v>430.75688347663208</v>
      </c>
      <c r="I462" s="55"/>
      <c r="J462" s="55">
        <f>H462-I462</f>
        <v>430.75688347663208</v>
      </c>
      <c r="K462" s="55"/>
      <c r="L462" s="55">
        <f>J462-K462</f>
        <v>430.75688347663208</v>
      </c>
      <c r="M462" s="55"/>
      <c r="N462" s="55">
        <f>L462-M462</f>
        <v>430.75688347663208</v>
      </c>
      <c r="O462" s="23">
        <v>0.38</v>
      </c>
      <c r="P462" s="17">
        <v>230</v>
      </c>
      <c r="Q462" s="8">
        <f t="shared" si="388"/>
        <v>136.24311652336789</v>
      </c>
      <c r="R462" s="4"/>
      <c r="AF462" s="4"/>
      <c r="AG462" s="4"/>
    </row>
    <row r="463" spans="1:33" s="5" customFormat="1">
      <c r="A463" s="27" t="s">
        <v>434</v>
      </c>
      <c r="B463" s="56">
        <f>160*0.9</f>
        <v>144</v>
      </c>
      <c r="C463" s="54" t="s">
        <v>468</v>
      </c>
      <c r="D463" s="54" t="s">
        <v>468</v>
      </c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23">
        <v>0.38</v>
      </c>
      <c r="P463" s="17">
        <v>0</v>
      </c>
      <c r="Q463" s="8">
        <f t="shared" si="388"/>
        <v>0</v>
      </c>
      <c r="R463" s="4"/>
      <c r="AF463" s="4"/>
      <c r="AG463" s="4"/>
    </row>
    <row r="464" spans="1:33" s="5" customFormat="1">
      <c r="A464" s="27" t="s">
        <v>419</v>
      </c>
      <c r="B464" s="56">
        <f>250*0.9</f>
        <v>225</v>
      </c>
      <c r="C464" s="54" t="s">
        <v>468</v>
      </c>
      <c r="D464" s="54" t="s">
        <v>468</v>
      </c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23">
        <v>0.38</v>
      </c>
      <c r="P464" s="17">
        <v>0</v>
      </c>
      <c r="Q464" s="8">
        <f t="shared" si="388"/>
        <v>0</v>
      </c>
      <c r="R464" s="4"/>
      <c r="AF464" s="4"/>
      <c r="AG464" s="4"/>
    </row>
    <row r="465" spans="1:33" s="5" customFormat="1">
      <c r="A465" s="27" t="s">
        <v>21</v>
      </c>
      <c r="B465" s="56">
        <f>630*0.9</f>
        <v>567</v>
      </c>
      <c r="C465" s="54">
        <f t="shared" si="398"/>
        <v>236.9445504754224</v>
      </c>
      <c r="D465" s="54">
        <f t="shared" si="387"/>
        <v>330.05544952457763</v>
      </c>
      <c r="E465" s="55"/>
      <c r="F465" s="55">
        <f>D465-E465</f>
        <v>330.05544952457763</v>
      </c>
      <c r="G465" s="55"/>
      <c r="H465" s="55">
        <f>F465-G465</f>
        <v>330.05544952457763</v>
      </c>
      <c r="I465" s="55"/>
      <c r="J465" s="55">
        <f>H465-I465</f>
        <v>330.05544952457763</v>
      </c>
      <c r="K465" s="55"/>
      <c r="L465" s="55">
        <f>J465-K465</f>
        <v>330.05544952457763</v>
      </c>
      <c r="M465" s="55"/>
      <c r="N465" s="55">
        <f>L465-M465</f>
        <v>330.05544952457763</v>
      </c>
      <c r="O465" s="23">
        <v>0.38</v>
      </c>
      <c r="P465" s="17">
        <v>400</v>
      </c>
      <c r="Q465" s="8">
        <f t="shared" si="388"/>
        <v>236.9445504754224</v>
      </c>
      <c r="R465" s="4"/>
      <c r="AF465" s="4"/>
      <c r="AG465" s="4"/>
    </row>
    <row r="466" spans="1:33" s="5" customFormat="1">
      <c r="A466" s="27" t="s">
        <v>420</v>
      </c>
      <c r="B466" s="56">
        <f>400*0.9</f>
        <v>360</v>
      </c>
      <c r="C466" s="54" t="s">
        <v>468</v>
      </c>
      <c r="D466" s="54" t="s">
        <v>468</v>
      </c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23">
        <v>0.38</v>
      </c>
      <c r="P466" s="17">
        <v>0</v>
      </c>
      <c r="Q466" s="8">
        <f t="shared" si="388"/>
        <v>0</v>
      </c>
      <c r="R466" s="4"/>
      <c r="AF466" s="4"/>
      <c r="AG466" s="4"/>
    </row>
    <row r="467" spans="1:33" s="5" customFormat="1">
      <c r="A467" s="27" t="s">
        <v>421</v>
      </c>
      <c r="B467" s="56">
        <f>400*0.9</f>
        <v>360</v>
      </c>
      <c r="C467" s="54" t="s">
        <v>468</v>
      </c>
      <c r="D467" s="54" t="s">
        <v>468</v>
      </c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23">
        <v>0.38</v>
      </c>
      <c r="P467" s="17">
        <v>0</v>
      </c>
      <c r="Q467" s="8">
        <f t="shared" si="388"/>
        <v>0</v>
      </c>
      <c r="R467" s="4"/>
      <c r="AF467" s="4"/>
      <c r="AG467" s="4"/>
    </row>
    <row r="468" spans="1:33" s="5" customFormat="1">
      <c r="A468" s="27" t="s">
        <v>23</v>
      </c>
      <c r="B468" s="56">
        <f>400*0.9</f>
        <v>360</v>
      </c>
      <c r="C468" s="54">
        <f t="shared" si="398"/>
        <v>31.395152937993469</v>
      </c>
      <c r="D468" s="54">
        <f t="shared" si="387"/>
        <v>328.60484706200651</v>
      </c>
      <c r="E468" s="55"/>
      <c r="F468" s="55">
        <f>D468-E468</f>
        <v>328.60484706200651</v>
      </c>
      <c r="G468" s="55"/>
      <c r="H468" s="55">
        <f>F468-G468</f>
        <v>328.60484706200651</v>
      </c>
      <c r="I468" s="55"/>
      <c r="J468" s="55">
        <f>H468-I468</f>
        <v>328.60484706200651</v>
      </c>
      <c r="K468" s="55"/>
      <c r="L468" s="55">
        <f>J468-K468</f>
        <v>328.60484706200651</v>
      </c>
      <c r="M468" s="55"/>
      <c r="N468" s="55">
        <f>L468-M468</f>
        <v>328.60484706200651</v>
      </c>
      <c r="O468" s="23">
        <v>0.38</v>
      </c>
      <c r="P468" s="17">
        <v>53</v>
      </c>
      <c r="Q468" s="8">
        <f t="shared" si="388"/>
        <v>31.395152937993469</v>
      </c>
      <c r="R468" s="4"/>
      <c r="AF468" s="4"/>
      <c r="AG468" s="4"/>
    </row>
    <row r="469" spans="1:33" s="5" customFormat="1">
      <c r="A469" s="71" t="s">
        <v>422</v>
      </c>
      <c r="B469" s="56">
        <f>100*0.9</f>
        <v>90</v>
      </c>
      <c r="C469" s="54" t="s">
        <v>468</v>
      </c>
      <c r="D469" s="54" t="s">
        <v>468</v>
      </c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23">
        <v>0.38</v>
      </c>
      <c r="P469" s="17">
        <v>0</v>
      </c>
      <c r="Q469" s="8">
        <f t="shared" si="388"/>
        <v>0</v>
      </c>
      <c r="R469" s="4"/>
      <c r="AF469" s="4"/>
      <c r="AG469" s="4"/>
    </row>
    <row r="470" spans="1:33" s="5" customFormat="1">
      <c r="A470" s="71" t="s">
        <v>423</v>
      </c>
      <c r="B470" s="56">
        <f>630*0.9</f>
        <v>567</v>
      </c>
      <c r="C470" s="54" t="s">
        <v>468</v>
      </c>
      <c r="D470" s="54" t="s">
        <v>468</v>
      </c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23">
        <v>0.38</v>
      </c>
      <c r="P470" s="17">
        <v>0</v>
      </c>
      <c r="Q470" s="8">
        <f t="shared" si="388"/>
        <v>0</v>
      </c>
      <c r="R470" s="4"/>
      <c r="AF470" s="4"/>
      <c r="AG470" s="4"/>
    </row>
    <row r="471" spans="1:33" s="5" customFormat="1">
      <c r="A471" s="71" t="s">
        <v>424</v>
      </c>
      <c r="B471" s="54">
        <f>250*0.9</f>
        <v>225</v>
      </c>
      <c r="C471" s="54" t="s">
        <v>468</v>
      </c>
      <c r="D471" s="54" t="s">
        <v>468</v>
      </c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23">
        <v>0.38</v>
      </c>
      <c r="P471" s="17">
        <v>0</v>
      </c>
      <c r="Q471" s="8">
        <f t="shared" si="388"/>
        <v>0</v>
      </c>
      <c r="R471" s="4"/>
      <c r="AF471" s="4"/>
      <c r="AG471" s="4"/>
    </row>
    <row r="472" spans="1:33">
      <c r="A472" s="35" t="s">
        <v>425</v>
      </c>
      <c r="B472" s="54">
        <f>400*0.9</f>
        <v>360</v>
      </c>
      <c r="C472" s="54" t="s">
        <v>468</v>
      </c>
      <c r="D472" s="54" t="s">
        <v>468</v>
      </c>
      <c r="E472" s="49">
        <v>65</v>
      </c>
      <c r="F472" s="49"/>
      <c r="G472" s="49"/>
      <c r="H472" s="49"/>
      <c r="I472" s="49"/>
      <c r="J472" s="49"/>
      <c r="K472" s="49"/>
      <c r="L472" s="49"/>
      <c r="M472" s="49"/>
      <c r="N472" s="49"/>
      <c r="O472" s="23">
        <v>0.38</v>
      </c>
      <c r="P472" s="17">
        <v>0</v>
      </c>
      <c r="Q472" s="8">
        <f t="shared" si="388"/>
        <v>0</v>
      </c>
      <c r="R472" s="1"/>
      <c r="AF472" s="1"/>
      <c r="AG472" s="1"/>
    </row>
    <row r="473" spans="1:33">
      <c r="A473" s="71" t="s">
        <v>426</v>
      </c>
      <c r="B473" s="54">
        <f>250*0.9</f>
        <v>225</v>
      </c>
      <c r="C473" s="54" t="s">
        <v>468</v>
      </c>
      <c r="D473" s="54" t="s">
        <v>468</v>
      </c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23">
        <v>0.38</v>
      </c>
      <c r="P473" s="17">
        <v>0</v>
      </c>
      <c r="Q473" s="8">
        <f t="shared" si="388"/>
        <v>0</v>
      </c>
      <c r="R473" s="1"/>
      <c r="AF473" s="1"/>
      <c r="AG473" s="1"/>
    </row>
    <row r="474" spans="1:33">
      <c r="A474" s="71" t="s">
        <v>96</v>
      </c>
      <c r="B474" s="54">
        <f>400*0.9</f>
        <v>360</v>
      </c>
      <c r="C474" s="54">
        <f t="shared" si="398"/>
        <v>164.08410120423002</v>
      </c>
      <c r="D474" s="54">
        <f t="shared" si="387"/>
        <v>195.91589879576998</v>
      </c>
      <c r="E474" s="49">
        <v>280</v>
      </c>
      <c r="F474" s="49">
        <f>D474-E474</f>
        <v>-84.084101204230024</v>
      </c>
      <c r="G474" s="49"/>
      <c r="H474" s="49">
        <f>F474-G474</f>
        <v>-84.084101204230024</v>
      </c>
      <c r="I474" s="49"/>
      <c r="J474" s="49">
        <f>H474-I474</f>
        <v>-84.084101204230024</v>
      </c>
      <c r="K474" s="49"/>
      <c r="L474" s="49">
        <f>J474-K474</f>
        <v>-84.084101204230024</v>
      </c>
      <c r="M474" s="49"/>
      <c r="N474" s="49">
        <f>L474-M474</f>
        <v>-84.084101204230024</v>
      </c>
      <c r="O474" s="23">
        <v>0.38</v>
      </c>
      <c r="P474" s="17">
        <v>277</v>
      </c>
      <c r="Q474" s="8">
        <f t="shared" si="388"/>
        <v>164.08410120423002</v>
      </c>
      <c r="R474" s="1"/>
      <c r="AF474" s="1"/>
      <c r="AG474" s="1"/>
    </row>
    <row r="475" spans="1:33">
      <c r="A475" s="35" t="s">
        <v>427</v>
      </c>
      <c r="B475" s="54">
        <f>160*0.9</f>
        <v>144</v>
      </c>
      <c r="C475" s="54" t="s">
        <v>468</v>
      </c>
      <c r="D475" s="54" t="s">
        <v>468</v>
      </c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23">
        <v>0.38</v>
      </c>
      <c r="P475" s="17">
        <v>0</v>
      </c>
      <c r="Q475" s="8">
        <f t="shared" si="388"/>
        <v>0</v>
      </c>
      <c r="R475" s="1"/>
      <c r="AF475" s="1"/>
      <c r="AG475" s="1"/>
    </row>
    <row r="476" spans="1:33" s="10" customFormat="1">
      <c r="A476" s="35" t="s">
        <v>428</v>
      </c>
      <c r="B476" s="54">
        <f>250*0.9</f>
        <v>225</v>
      </c>
      <c r="C476" s="54" t="s">
        <v>468</v>
      </c>
      <c r="D476" s="54" t="s">
        <v>468</v>
      </c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23">
        <v>0.38</v>
      </c>
      <c r="P476" s="17">
        <v>0</v>
      </c>
      <c r="Q476" s="8">
        <f t="shared" si="388"/>
        <v>0</v>
      </c>
      <c r="R476" s="9"/>
      <c r="AF476" s="9"/>
      <c r="AG476" s="9"/>
    </row>
    <row r="477" spans="1:33" s="10" customFormat="1">
      <c r="A477" s="34" t="s">
        <v>489</v>
      </c>
      <c r="B477" s="61">
        <f>1600*0.9</f>
        <v>1440</v>
      </c>
      <c r="C477" s="61">
        <f t="shared" si="398"/>
        <v>0</v>
      </c>
      <c r="D477" s="61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29">
        <v>6</v>
      </c>
      <c r="P477" s="17">
        <v>0</v>
      </c>
      <c r="Q477" s="8">
        <f t="shared" si="388"/>
        <v>0</v>
      </c>
      <c r="R477" s="9"/>
      <c r="AF477" s="9"/>
      <c r="AG477" s="9"/>
    </row>
    <row r="478" spans="1:33" s="10" customFormat="1">
      <c r="A478" s="34" t="s">
        <v>490</v>
      </c>
      <c r="B478" s="61"/>
      <c r="C478" s="61">
        <f t="shared" si="398"/>
        <v>0</v>
      </c>
      <c r="D478" s="61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29">
        <v>6</v>
      </c>
      <c r="P478" s="17">
        <v>0</v>
      </c>
      <c r="Q478" s="8">
        <f t="shared" si="388"/>
        <v>0</v>
      </c>
      <c r="R478" s="9"/>
      <c r="AF478" s="9"/>
      <c r="AG478" s="9"/>
    </row>
    <row r="479" spans="1:33">
      <c r="A479" s="43" t="s">
        <v>117</v>
      </c>
      <c r="B479" s="59">
        <v>8357</v>
      </c>
      <c r="C479" s="47">
        <v>226</v>
      </c>
      <c r="D479" s="59">
        <f>B479-C479</f>
        <v>8131</v>
      </c>
      <c r="E479" s="48">
        <f>SUM(E480:E480)</f>
        <v>482</v>
      </c>
      <c r="F479" s="48">
        <f>D479-E479</f>
        <v>7649</v>
      </c>
      <c r="G479" s="48">
        <f>SUM(G480:G480)</f>
        <v>0</v>
      </c>
      <c r="H479" s="48">
        <f>F479-G479</f>
        <v>7649</v>
      </c>
      <c r="I479" s="48">
        <f>SUM(I480:I480)</f>
        <v>0</v>
      </c>
      <c r="J479" s="48">
        <f>H479-I479</f>
        <v>7649</v>
      </c>
      <c r="K479" s="48">
        <f>SUM(K480:K480)</f>
        <v>0</v>
      </c>
      <c r="L479" s="48">
        <f>J479-K479</f>
        <v>7649</v>
      </c>
      <c r="M479" s="48">
        <f>SUM(M480:M480)</f>
        <v>0</v>
      </c>
      <c r="N479" s="48">
        <f>L479-M479</f>
        <v>7649</v>
      </c>
      <c r="O479" s="30">
        <v>6</v>
      </c>
      <c r="P479" s="17">
        <v>216</v>
      </c>
      <c r="Q479" s="8">
        <f t="shared" si="388"/>
        <v>127.9500572567281</v>
      </c>
      <c r="R479" s="1"/>
      <c r="AF479" s="1"/>
      <c r="AG479" s="1"/>
    </row>
    <row r="480" spans="1:33" s="5" customFormat="1">
      <c r="A480" s="71" t="s">
        <v>318</v>
      </c>
      <c r="B480" s="56">
        <f>1600*0.9</f>
        <v>1440</v>
      </c>
      <c r="C480" s="54">
        <f t="shared" si="398"/>
        <v>163.49173982804143</v>
      </c>
      <c r="D480" s="54">
        <f>B480-C480</f>
        <v>1276.5082601719587</v>
      </c>
      <c r="E480" s="49">
        <v>482</v>
      </c>
      <c r="F480" s="49">
        <f>D480-E480</f>
        <v>794.50826017195868</v>
      </c>
      <c r="G480" s="49">
        <v>0</v>
      </c>
      <c r="H480" s="49">
        <f>F480-G480</f>
        <v>794.50826017195868</v>
      </c>
      <c r="I480" s="49">
        <v>0</v>
      </c>
      <c r="J480" s="49">
        <f>H480-I480</f>
        <v>794.50826017195868</v>
      </c>
      <c r="K480" s="49">
        <v>0</v>
      </c>
      <c r="L480" s="49">
        <f>J480-K480</f>
        <v>794.50826017195868</v>
      </c>
      <c r="M480" s="49"/>
      <c r="N480" s="49">
        <f>L480-M480</f>
        <v>794.50826017195868</v>
      </c>
      <c r="O480" s="23">
        <v>0.38</v>
      </c>
      <c r="P480" s="17">
        <v>276</v>
      </c>
      <c r="Q480" s="8">
        <f t="shared" si="388"/>
        <v>163.49173982804143</v>
      </c>
      <c r="R480" s="4"/>
      <c r="AF480" s="4"/>
      <c r="AG480" s="4"/>
    </row>
    <row r="481" spans="1:33">
      <c r="A481" s="43" t="s">
        <v>118</v>
      </c>
      <c r="B481" s="59">
        <v>8357</v>
      </c>
      <c r="C481" s="47">
        <v>373</v>
      </c>
      <c r="D481" s="59">
        <f>B481-C481</f>
        <v>7984</v>
      </c>
      <c r="E481" s="48">
        <f>SUM(E482:E483)</f>
        <v>1030</v>
      </c>
      <c r="F481" s="48">
        <f>D481-E481</f>
        <v>6954</v>
      </c>
      <c r="G481" s="48">
        <f>SUM(G482)</f>
        <v>0</v>
      </c>
      <c r="H481" s="48">
        <f>F481-G481</f>
        <v>6954</v>
      </c>
      <c r="I481" s="48">
        <f>SUM(I482)</f>
        <v>0</v>
      </c>
      <c r="J481" s="48">
        <f>H481-I481</f>
        <v>6954</v>
      </c>
      <c r="K481" s="48">
        <f>SUM(K482)</f>
        <v>0</v>
      </c>
      <c r="L481" s="48">
        <f>J481-K481</f>
        <v>6954</v>
      </c>
      <c r="M481" s="48">
        <f>SUM(M482)</f>
        <v>0</v>
      </c>
      <c r="N481" s="48">
        <f>L481-M481</f>
        <v>6954</v>
      </c>
      <c r="O481" s="30">
        <v>6</v>
      </c>
      <c r="P481" s="17">
        <v>304</v>
      </c>
      <c r="Q481" s="8">
        <f t="shared" si="388"/>
        <v>180.07785836132103</v>
      </c>
      <c r="R481" s="1"/>
      <c r="AF481" s="1"/>
      <c r="AG481" s="1"/>
    </row>
    <row r="482" spans="1:33" s="5" customFormat="1">
      <c r="A482" s="71" t="s">
        <v>319</v>
      </c>
      <c r="B482" s="56">
        <f>1600*0.9</f>
        <v>1440</v>
      </c>
      <c r="C482" s="54">
        <f t="shared" si="398"/>
        <v>247.01469387062787</v>
      </c>
      <c r="D482" s="54">
        <f>B482-C482</f>
        <v>1192.985306129372</v>
      </c>
      <c r="E482" s="49">
        <v>40</v>
      </c>
      <c r="F482" s="49">
        <f>D482-E482</f>
        <v>1152.985306129372</v>
      </c>
      <c r="G482" s="49">
        <v>0</v>
      </c>
      <c r="H482" s="49">
        <f>F482-G482</f>
        <v>1152.985306129372</v>
      </c>
      <c r="I482" s="49">
        <v>0</v>
      </c>
      <c r="J482" s="49">
        <f>H482-I482</f>
        <v>1152.985306129372</v>
      </c>
      <c r="K482" s="49">
        <v>0</v>
      </c>
      <c r="L482" s="49">
        <f>J482-K482</f>
        <v>1152.985306129372</v>
      </c>
      <c r="M482" s="49"/>
      <c r="N482" s="49">
        <f>L482-M482</f>
        <v>1152.985306129372</v>
      </c>
      <c r="O482" s="23">
        <v>0.38</v>
      </c>
      <c r="P482" s="17">
        <v>417</v>
      </c>
      <c r="Q482" s="8">
        <f t="shared" si="388"/>
        <v>247.01469387062787</v>
      </c>
      <c r="R482" s="4"/>
      <c r="AF482" s="4"/>
      <c r="AG482" s="4"/>
    </row>
    <row r="483" spans="1:33" s="5" customFormat="1">
      <c r="A483" s="34" t="s">
        <v>464</v>
      </c>
      <c r="B483" s="61"/>
      <c r="C483" s="61">
        <f t="shared" ref="C483" si="399">Q483</f>
        <v>0</v>
      </c>
      <c r="D483" s="61"/>
      <c r="E483" s="58">
        <v>990</v>
      </c>
      <c r="F483" s="58"/>
      <c r="G483" s="58"/>
      <c r="H483" s="58"/>
      <c r="I483" s="58"/>
      <c r="J483" s="58"/>
      <c r="K483" s="58"/>
      <c r="L483" s="58"/>
      <c r="M483" s="58"/>
      <c r="N483" s="58"/>
      <c r="O483" s="29">
        <v>0.38</v>
      </c>
      <c r="P483" s="17">
        <v>0</v>
      </c>
      <c r="Q483" s="8">
        <f t="shared" ref="Q483" si="400">P483*SQRT(3)*0.38*0.9</f>
        <v>0</v>
      </c>
      <c r="R483" s="4"/>
      <c r="AF483" s="4"/>
      <c r="AG483" s="4"/>
    </row>
    <row r="484" spans="1:33" s="7" customFormat="1" ht="12.75" customHeight="1">
      <c r="A484" s="25" t="s">
        <v>119</v>
      </c>
      <c r="B484" s="59">
        <v>10300</v>
      </c>
      <c r="C484" s="47">
        <v>392</v>
      </c>
      <c r="D484" s="59">
        <f>B484-C484</f>
        <v>9908</v>
      </c>
      <c r="E484" s="47">
        <f>E494+E498+E485</f>
        <v>190</v>
      </c>
      <c r="F484" s="59">
        <f>D484-E484</f>
        <v>9718</v>
      </c>
      <c r="G484" s="47">
        <f>G494+G498</f>
        <v>0</v>
      </c>
      <c r="H484" s="47">
        <f>F484-G484</f>
        <v>9718</v>
      </c>
      <c r="I484" s="47">
        <f>I494+I498</f>
        <v>0</v>
      </c>
      <c r="J484" s="47">
        <f>H484-I484</f>
        <v>9718</v>
      </c>
      <c r="K484" s="47">
        <f>K494+K498</f>
        <v>0</v>
      </c>
      <c r="L484" s="47">
        <f>J484-K484</f>
        <v>9718</v>
      </c>
      <c r="M484" s="47">
        <f>M494+M498</f>
        <v>0</v>
      </c>
      <c r="N484" s="47">
        <f>L484-M484</f>
        <v>9718</v>
      </c>
      <c r="O484" s="36">
        <v>6</v>
      </c>
      <c r="P484" s="17">
        <v>373</v>
      </c>
      <c r="Q484" s="8">
        <f t="shared" si="388"/>
        <v>220.95079331833139</v>
      </c>
      <c r="R484" s="6"/>
      <c r="AF484" s="6"/>
      <c r="AG484" s="6"/>
    </row>
    <row r="485" spans="1:33" s="5" customFormat="1">
      <c r="A485" s="34" t="s">
        <v>465</v>
      </c>
      <c r="B485" s="61"/>
      <c r="C485" s="61">
        <f t="shared" ref="C485" si="401">Q485</f>
        <v>0</v>
      </c>
      <c r="D485" s="61"/>
      <c r="E485" s="58">
        <v>190</v>
      </c>
      <c r="F485" s="58"/>
      <c r="G485" s="58"/>
      <c r="H485" s="58"/>
      <c r="I485" s="58"/>
      <c r="J485" s="58"/>
      <c r="K485" s="58"/>
      <c r="L485" s="58"/>
      <c r="M485" s="58"/>
      <c r="N485" s="58"/>
      <c r="O485" s="29">
        <v>0.38</v>
      </c>
      <c r="P485" s="17">
        <v>0</v>
      </c>
      <c r="Q485" s="8">
        <f t="shared" si="388"/>
        <v>0</v>
      </c>
      <c r="R485" s="4"/>
      <c r="AF485" s="4"/>
      <c r="AG485" s="4"/>
    </row>
    <row r="486" spans="1:33" s="10" customFormat="1" ht="12.75" customHeight="1">
      <c r="A486" s="26" t="s">
        <v>120</v>
      </c>
      <c r="B486" s="62" t="s">
        <v>97</v>
      </c>
      <c r="C486" s="62"/>
      <c r="D486" s="62" t="s">
        <v>97</v>
      </c>
      <c r="E486" s="60"/>
      <c r="F486" s="60"/>
      <c r="G486" s="58"/>
      <c r="H486" s="58"/>
      <c r="I486" s="58"/>
      <c r="J486" s="58"/>
      <c r="K486" s="58"/>
      <c r="L486" s="58"/>
      <c r="M486" s="58"/>
      <c r="N486" s="58"/>
      <c r="O486" s="37">
        <v>6</v>
      </c>
      <c r="P486" s="17" t="s">
        <v>97</v>
      </c>
      <c r="Q486" s="8" t="e">
        <f t="shared" si="388"/>
        <v>#VALUE!</v>
      </c>
      <c r="R486" s="9"/>
      <c r="AF486" s="9"/>
      <c r="AG486" s="9"/>
    </row>
    <row r="487" spans="1:33" s="10" customFormat="1" ht="12.75" customHeight="1">
      <c r="A487" s="26" t="s">
        <v>121</v>
      </c>
      <c r="B487" s="62" t="s">
        <v>97</v>
      </c>
      <c r="C487" s="62"/>
      <c r="D487" s="62" t="s">
        <v>97</v>
      </c>
      <c r="E487" s="60"/>
      <c r="F487" s="60"/>
      <c r="G487" s="58"/>
      <c r="H487" s="58"/>
      <c r="I487" s="58"/>
      <c r="J487" s="58"/>
      <c r="K487" s="58"/>
      <c r="L487" s="58"/>
      <c r="M487" s="58"/>
      <c r="N487" s="58"/>
      <c r="O487" s="37">
        <v>6</v>
      </c>
      <c r="P487" s="17" t="s">
        <v>97</v>
      </c>
      <c r="Q487" s="8" t="e">
        <f t="shared" si="388"/>
        <v>#VALUE!</v>
      </c>
      <c r="R487" s="9"/>
      <c r="AF487" s="9"/>
      <c r="AG487" s="9"/>
    </row>
    <row r="488" spans="1:33" ht="12.75" customHeight="1">
      <c r="A488" s="25" t="s">
        <v>123</v>
      </c>
      <c r="B488" s="59">
        <v>3237</v>
      </c>
      <c r="C488" s="47">
        <v>1579</v>
      </c>
      <c r="D488" s="59">
        <f t="shared" ref="D488:D495" si="402">B488-C488</f>
        <v>1658</v>
      </c>
      <c r="E488" s="48">
        <f>SUM(E489:E493)</f>
        <v>0</v>
      </c>
      <c r="F488" s="48">
        <f>D488-E488</f>
        <v>1658</v>
      </c>
      <c r="G488" s="48">
        <f>SUM(G489:G493)</f>
        <v>0</v>
      </c>
      <c r="H488" s="48">
        <f>F488-G488</f>
        <v>1658</v>
      </c>
      <c r="I488" s="48">
        <f>SUM(I489:I493)</f>
        <v>0</v>
      </c>
      <c r="J488" s="48">
        <f>H488-I488</f>
        <v>1658</v>
      </c>
      <c r="K488" s="48">
        <f>SUM(K489:K493)</f>
        <v>0</v>
      </c>
      <c r="L488" s="48">
        <f>J488-K488</f>
        <v>1658</v>
      </c>
      <c r="M488" s="48">
        <f>SUM(M489:M493)</f>
        <v>0</v>
      </c>
      <c r="N488" s="48">
        <f>L488-M488</f>
        <v>1658</v>
      </c>
      <c r="O488" s="36">
        <v>6</v>
      </c>
      <c r="P488" s="17">
        <v>1668</v>
      </c>
      <c r="Q488" s="8">
        <f t="shared" si="388"/>
        <v>988.05877548251146</v>
      </c>
      <c r="R488" s="1"/>
      <c r="AF488" s="1"/>
      <c r="AG488" s="1"/>
    </row>
    <row r="489" spans="1:33">
      <c r="A489" s="27" t="s">
        <v>65</v>
      </c>
      <c r="B489" s="54">
        <f>630*0.9</f>
        <v>567</v>
      </c>
      <c r="C489" s="54">
        <f t="shared" si="398"/>
        <v>204.95703616124041</v>
      </c>
      <c r="D489" s="56">
        <f t="shared" si="402"/>
        <v>362.04296383875959</v>
      </c>
      <c r="E489" s="49"/>
      <c r="F489" s="49">
        <f>D489-E489</f>
        <v>362.04296383875959</v>
      </c>
      <c r="G489" s="49"/>
      <c r="H489" s="49">
        <f>F489-G489</f>
        <v>362.04296383875959</v>
      </c>
      <c r="I489" s="49"/>
      <c r="J489" s="49">
        <f>H489-I489</f>
        <v>362.04296383875959</v>
      </c>
      <c r="K489" s="49"/>
      <c r="L489" s="49">
        <f>J489-K489</f>
        <v>362.04296383875959</v>
      </c>
      <c r="M489" s="49"/>
      <c r="N489" s="49">
        <f>L489-M489</f>
        <v>362.04296383875959</v>
      </c>
      <c r="O489" s="23">
        <v>0.38</v>
      </c>
      <c r="P489" s="17">
        <v>346</v>
      </c>
      <c r="Q489" s="8">
        <f t="shared" si="388"/>
        <v>204.95703616124041</v>
      </c>
      <c r="R489" s="1"/>
      <c r="AF489" s="1"/>
      <c r="AG489" s="1"/>
    </row>
    <row r="490" spans="1:33">
      <c r="A490" s="27" t="s">
        <v>142</v>
      </c>
      <c r="B490" s="54">
        <f>400*0.9</f>
        <v>360</v>
      </c>
      <c r="C490" s="54">
        <f t="shared" si="398"/>
        <v>144.53617579000766</v>
      </c>
      <c r="D490" s="56">
        <f t="shared" si="402"/>
        <v>215.46382420999234</v>
      </c>
      <c r="E490" s="49"/>
      <c r="F490" s="49">
        <f t="shared" ref="F490:H492" si="403">D490-E490</f>
        <v>215.46382420999234</v>
      </c>
      <c r="G490" s="49"/>
      <c r="H490" s="49">
        <f t="shared" si="403"/>
        <v>215.46382420999234</v>
      </c>
      <c r="I490" s="49"/>
      <c r="J490" s="49">
        <f t="shared" ref="J490:J492" si="404">H490-I490</f>
        <v>215.46382420999234</v>
      </c>
      <c r="K490" s="49"/>
      <c r="L490" s="49">
        <f t="shared" ref="L490:L492" si="405">J490-K490</f>
        <v>215.46382420999234</v>
      </c>
      <c r="M490" s="49"/>
      <c r="N490" s="49">
        <f t="shared" ref="N490:N492" si="406">L490-M490</f>
        <v>215.46382420999234</v>
      </c>
      <c r="O490" s="23">
        <v>0.38</v>
      </c>
      <c r="P490" s="17">
        <v>244</v>
      </c>
      <c r="Q490" s="8">
        <f t="shared" si="388"/>
        <v>144.53617579000766</v>
      </c>
      <c r="R490" s="1"/>
      <c r="AF490" s="1"/>
      <c r="AG490" s="1"/>
    </row>
    <row r="491" spans="1:33">
      <c r="A491" s="27" t="s">
        <v>62</v>
      </c>
      <c r="B491" s="54">
        <f>630*0.9</f>
        <v>567</v>
      </c>
      <c r="C491" s="54">
        <f t="shared" si="398"/>
        <v>302.10430185616354</v>
      </c>
      <c r="D491" s="56">
        <f t="shared" si="402"/>
        <v>264.89569814383646</v>
      </c>
      <c r="E491" s="49"/>
      <c r="F491" s="49">
        <f t="shared" si="403"/>
        <v>264.89569814383646</v>
      </c>
      <c r="G491" s="49"/>
      <c r="H491" s="49">
        <f t="shared" si="403"/>
        <v>264.89569814383646</v>
      </c>
      <c r="I491" s="49"/>
      <c r="J491" s="49">
        <f t="shared" si="404"/>
        <v>264.89569814383646</v>
      </c>
      <c r="K491" s="49"/>
      <c r="L491" s="49">
        <f t="shared" si="405"/>
        <v>264.89569814383646</v>
      </c>
      <c r="M491" s="49"/>
      <c r="N491" s="49">
        <f t="shared" si="406"/>
        <v>264.89569814383646</v>
      </c>
      <c r="O491" s="23">
        <v>0.38</v>
      </c>
      <c r="P491" s="17">
        <v>510</v>
      </c>
      <c r="Q491" s="8">
        <f t="shared" si="388"/>
        <v>302.10430185616354</v>
      </c>
      <c r="R491" s="1"/>
      <c r="AF491" s="1"/>
      <c r="AG491" s="1"/>
    </row>
    <row r="492" spans="1:33">
      <c r="A492" s="27" t="s">
        <v>140</v>
      </c>
      <c r="B492" s="54">
        <f>630*0.9</f>
        <v>567</v>
      </c>
      <c r="C492" s="54">
        <f t="shared" si="398"/>
        <v>232.20565946591398</v>
      </c>
      <c r="D492" s="56">
        <f t="shared" si="402"/>
        <v>334.79434053408602</v>
      </c>
      <c r="E492" s="49"/>
      <c r="F492" s="49">
        <f t="shared" si="403"/>
        <v>334.79434053408602</v>
      </c>
      <c r="G492" s="49"/>
      <c r="H492" s="49">
        <f t="shared" si="403"/>
        <v>334.79434053408602</v>
      </c>
      <c r="I492" s="49"/>
      <c r="J492" s="49">
        <f t="shared" si="404"/>
        <v>334.79434053408602</v>
      </c>
      <c r="K492" s="49"/>
      <c r="L492" s="49">
        <f t="shared" si="405"/>
        <v>334.79434053408602</v>
      </c>
      <c r="M492" s="49"/>
      <c r="N492" s="49">
        <f t="shared" si="406"/>
        <v>334.79434053408602</v>
      </c>
      <c r="O492" s="23">
        <v>0.38</v>
      </c>
      <c r="P492" s="17">
        <v>392</v>
      </c>
      <c r="Q492" s="8">
        <f t="shared" si="388"/>
        <v>232.20565946591398</v>
      </c>
      <c r="R492" s="1"/>
      <c r="AF492" s="1"/>
      <c r="AG492" s="1"/>
    </row>
    <row r="493" spans="1:33">
      <c r="A493" s="27" t="s">
        <v>429</v>
      </c>
      <c r="B493" s="54">
        <f>160*0.9</f>
        <v>144</v>
      </c>
      <c r="C493" s="54" t="s">
        <v>468</v>
      </c>
      <c r="D493" s="54" t="s">
        <v>468</v>
      </c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23">
        <v>0.38</v>
      </c>
      <c r="P493" s="17">
        <v>0</v>
      </c>
      <c r="Q493" s="8">
        <f t="shared" si="388"/>
        <v>0</v>
      </c>
      <c r="R493" s="1"/>
      <c r="AF493" s="1"/>
      <c r="AG493" s="1"/>
    </row>
    <row r="494" spans="1:33" ht="12.75" customHeight="1">
      <c r="A494" s="25" t="s">
        <v>122</v>
      </c>
      <c r="B494" s="59">
        <v>5395</v>
      </c>
      <c r="C494" s="47">
        <v>314</v>
      </c>
      <c r="D494" s="59">
        <f t="shared" si="402"/>
        <v>5081</v>
      </c>
      <c r="E494" s="47">
        <f>SUM(E495)</f>
        <v>0</v>
      </c>
      <c r="F494" s="48">
        <f>D494-E494</f>
        <v>5081</v>
      </c>
      <c r="G494" s="47">
        <f>SUM(G495)</f>
        <v>0</v>
      </c>
      <c r="H494" s="48">
        <f>F494-G494</f>
        <v>5081</v>
      </c>
      <c r="I494" s="47">
        <f>SUM(I495)</f>
        <v>0</v>
      </c>
      <c r="J494" s="48">
        <f>H494-I494</f>
        <v>5081</v>
      </c>
      <c r="K494" s="47">
        <f>SUM(K495)</f>
        <v>0</v>
      </c>
      <c r="L494" s="48">
        <f>J494-K494</f>
        <v>5081</v>
      </c>
      <c r="M494" s="47">
        <f>SUM(M495)</f>
        <v>0</v>
      </c>
      <c r="N494" s="48">
        <f>L494-M494</f>
        <v>5081</v>
      </c>
      <c r="O494" s="36">
        <v>6</v>
      </c>
      <c r="P494" s="17">
        <v>337</v>
      </c>
      <c r="Q494" s="8">
        <f t="shared" si="388"/>
        <v>199.62578377554337</v>
      </c>
      <c r="R494" s="1"/>
      <c r="AF494" s="1"/>
      <c r="AG494" s="1"/>
    </row>
    <row r="495" spans="1:33" ht="12.75" customHeight="1">
      <c r="A495" s="74" t="s">
        <v>334</v>
      </c>
      <c r="B495" s="56">
        <f>1250*0.9</f>
        <v>1125</v>
      </c>
      <c r="C495" s="54">
        <f t="shared" si="398"/>
        <v>282.55637644194121</v>
      </c>
      <c r="D495" s="56">
        <f t="shared" si="402"/>
        <v>842.44362355805879</v>
      </c>
      <c r="E495" s="47"/>
      <c r="F495" s="47">
        <f>D495-E495</f>
        <v>842.44362355805879</v>
      </c>
      <c r="G495" s="54"/>
      <c r="H495" s="54">
        <f>-F495-G495</f>
        <v>-842.44362355805879</v>
      </c>
      <c r="I495" s="54"/>
      <c r="J495" s="54">
        <f>-H495-I495</f>
        <v>842.44362355805879</v>
      </c>
      <c r="K495" s="54"/>
      <c r="L495" s="54">
        <f>-J495-K495</f>
        <v>-842.44362355805879</v>
      </c>
      <c r="M495" s="54"/>
      <c r="N495" s="54">
        <f>-L495-M495</f>
        <v>842.44362355805879</v>
      </c>
      <c r="O495" s="38">
        <v>0.38</v>
      </c>
      <c r="P495" s="17">
        <v>477</v>
      </c>
      <c r="Q495" s="8">
        <f t="shared" si="388"/>
        <v>282.55637644194121</v>
      </c>
      <c r="R495" s="1"/>
      <c r="AF495" s="1"/>
      <c r="AG495" s="1"/>
    </row>
    <row r="496" spans="1:33" ht="12.75" customHeight="1">
      <c r="A496" s="25" t="s">
        <v>124</v>
      </c>
      <c r="B496" s="59" t="s">
        <v>97</v>
      </c>
      <c r="C496" s="54"/>
      <c r="D496" s="59" t="s">
        <v>97</v>
      </c>
      <c r="E496" s="47"/>
      <c r="F496" s="47"/>
      <c r="G496" s="54"/>
      <c r="H496" s="54"/>
      <c r="I496" s="54"/>
      <c r="J496" s="54"/>
      <c r="K496" s="54"/>
      <c r="L496" s="54"/>
      <c r="M496" s="54"/>
      <c r="N496" s="54"/>
      <c r="O496" s="36">
        <v>6</v>
      </c>
      <c r="P496" s="17" t="s">
        <v>97</v>
      </c>
      <c r="Q496" s="8" t="e">
        <f t="shared" si="388"/>
        <v>#VALUE!</v>
      </c>
      <c r="R496" s="1"/>
      <c r="AF496" s="1"/>
      <c r="AG496" s="1"/>
    </row>
    <row r="497" spans="1:33" ht="12.75" customHeight="1">
      <c r="A497" s="25" t="s">
        <v>125</v>
      </c>
      <c r="B497" s="59">
        <v>4659</v>
      </c>
      <c r="C497" s="54"/>
      <c r="D497" s="59">
        <f>B497-C497</f>
        <v>4659</v>
      </c>
      <c r="E497" s="47">
        <v>0</v>
      </c>
      <c r="F497" s="48">
        <f>D497-E497</f>
        <v>4659</v>
      </c>
      <c r="G497" s="47">
        <v>0</v>
      </c>
      <c r="H497" s="48">
        <f>F497-G497</f>
        <v>4659</v>
      </c>
      <c r="I497" s="47">
        <v>0</v>
      </c>
      <c r="J497" s="48">
        <f>H497-I497</f>
        <v>4659</v>
      </c>
      <c r="K497" s="47">
        <v>0</v>
      </c>
      <c r="L497" s="48">
        <f>J497-K497</f>
        <v>4659</v>
      </c>
      <c r="M497" s="47">
        <v>0</v>
      </c>
      <c r="N497" s="48">
        <f>L497-M497</f>
        <v>4659</v>
      </c>
      <c r="O497" s="36">
        <v>6</v>
      </c>
      <c r="P497" s="17" t="s">
        <v>97</v>
      </c>
      <c r="Q497" s="8" t="e">
        <f t="shared" si="388"/>
        <v>#VALUE!</v>
      </c>
      <c r="R497" s="1"/>
      <c r="AF497" s="1"/>
      <c r="AG497" s="1"/>
    </row>
    <row r="498" spans="1:33" ht="12.75" customHeight="1">
      <c r="A498" s="25" t="s">
        <v>126</v>
      </c>
      <c r="B498" s="59">
        <v>10300</v>
      </c>
      <c r="C498" s="47">
        <v>98</v>
      </c>
      <c r="D498" s="59">
        <f>B498-C498</f>
        <v>10202</v>
      </c>
      <c r="E498" s="48">
        <f>SUM(E499)</f>
        <v>0</v>
      </c>
      <c r="F498" s="48">
        <f>D498-E498</f>
        <v>10202</v>
      </c>
      <c r="G498" s="48">
        <f>SUM(G499)</f>
        <v>0</v>
      </c>
      <c r="H498" s="48">
        <f>F498-G498</f>
        <v>10202</v>
      </c>
      <c r="I498" s="48">
        <f>SUM(I499)</f>
        <v>0</v>
      </c>
      <c r="J498" s="48">
        <f>H498-I498</f>
        <v>10202</v>
      </c>
      <c r="K498" s="48">
        <f>SUM(K499)</f>
        <v>0</v>
      </c>
      <c r="L498" s="48">
        <f>J498-K498</f>
        <v>10202</v>
      </c>
      <c r="M498" s="48">
        <f>SUM(M499)</f>
        <v>0</v>
      </c>
      <c r="N498" s="48">
        <f>L498-M498</f>
        <v>10202</v>
      </c>
      <c r="O498" s="36">
        <v>6</v>
      </c>
      <c r="P498" s="17">
        <v>0</v>
      </c>
      <c r="Q498" s="8">
        <f t="shared" si="388"/>
        <v>0</v>
      </c>
      <c r="R498" s="1"/>
      <c r="AF498" s="1"/>
      <c r="AG498" s="1"/>
    </row>
    <row r="499" spans="1:33" ht="12.75" customHeight="1">
      <c r="A499" s="74" t="s">
        <v>335</v>
      </c>
      <c r="B499" s="54">
        <f>1600*0.9</f>
        <v>1440</v>
      </c>
      <c r="C499" s="54">
        <f t="shared" si="398"/>
        <v>88.854206428283405</v>
      </c>
      <c r="D499" s="56">
        <v>1440</v>
      </c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38">
        <v>0.38</v>
      </c>
      <c r="P499" s="17">
        <v>150</v>
      </c>
      <c r="Q499" s="8">
        <f t="shared" si="388"/>
        <v>88.854206428283405</v>
      </c>
      <c r="R499" s="1"/>
      <c r="AF499" s="1"/>
      <c r="AG499" s="1"/>
    </row>
    <row r="500" spans="1:33" ht="12.75" customHeight="1">
      <c r="A500" s="25" t="s">
        <v>127</v>
      </c>
      <c r="B500" s="59">
        <v>10300</v>
      </c>
      <c r="C500" s="47">
        <v>98</v>
      </c>
      <c r="D500" s="59">
        <f>B500-C500</f>
        <v>10202</v>
      </c>
      <c r="E500" s="48">
        <f>SUM(E501)</f>
        <v>0</v>
      </c>
      <c r="F500" s="48">
        <f>D500-E500</f>
        <v>10202</v>
      </c>
      <c r="G500" s="48">
        <f>SUM(G501)</f>
        <v>0</v>
      </c>
      <c r="H500" s="48">
        <f>F500-G500</f>
        <v>10202</v>
      </c>
      <c r="I500" s="48">
        <f>SUM(I501)</f>
        <v>0</v>
      </c>
      <c r="J500" s="48">
        <f>H500-I500</f>
        <v>10202</v>
      </c>
      <c r="K500" s="48">
        <f>SUM(K501)</f>
        <v>0</v>
      </c>
      <c r="L500" s="48">
        <f>J500-K500</f>
        <v>10202</v>
      </c>
      <c r="M500" s="48">
        <f>SUM(M501)</f>
        <v>0</v>
      </c>
      <c r="N500" s="48">
        <f>L500-M500</f>
        <v>10202</v>
      </c>
      <c r="O500" s="36">
        <v>6</v>
      </c>
      <c r="P500" s="17"/>
      <c r="Q500" s="8">
        <f t="shared" si="388"/>
        <v>0</v>
      </c>
      <c r="R500" s="1"/>
      <c r="AF500" s="1"/>
      <c r="AG500" s="1"/>
    </row>
    <row r="501" spans="1:33" ht="12.75" customHeight="1">
      <c r="A501" s="74" t="s">
        <v>336</v>
      </c>
      <c r="B501" s="54">
        <f>1600*0.9</f>
        <v>1440</v>
      </c>
      <c r="C501" s="54">
        <f t="shared" ref="C501" si="407">Q501</f>
        <v>88.854206428283405</v>
      </c>
      <c r="D501" s="56">
        <v>1340</v>
      </c>
      <c r="E501" s="49"/>
      <c r="F501" s="49">
        <f>D501-E501</f>
        <v>1340</v>
      </c>
      <c r="G501" s="49"/>
      <c r="H501" s="49">
        <f>F501-G501</f>
        <v>1340</v>
      </c>
      <c r="I501" s="49"/>
      <c r="J501" s="49">
        <f>H501-I501</f>
        <v>1340</v>
      </c>
      <c r="K501" s="49"/>
      <c r="L501" s="49">
        <f>J501-K501</f>
        <v>1340</v>
      </c>
      <c r="M501" s="49"/>
      <c r="N501" s="49">
        <f>L501-M501</f>
        <v>1340</v>
      </c>
      <c r="O501" s="38">
        <v>0.38</v>
      </c>
      <c r="P501" s="17">
        <v>150</v>
      </c>
      <c r="Q501" s="8">
        <f t="shared" si="388"/>
        <v>88.854206428283405</v>
      </c>
      <c r="R501" s="1"/>
      <c r="AF501" s="1"/>
      <c r="AG501" s="1"/>
    </row>
    <row r="502" spans="1:33" s="10" customFormat="1" ht="18" customHeight="1">
      <c r="A502" s="26" t="s">
        <v>452</v>
      </c>
      <c r="B502" s="62" t="s">
        <v>97</v>
      </c>
      <c r="C502" s="62"/>
      <c r="D502" s="62" t="s">
        <v>97</v>
      </c>
      <c r="E502" s="60">
        <f>SUM(E503)</f>
        <v>600</v>
      </c>
      <c r="F502" s="60"/>
      <c r="G502" s="58">
        <f>G503</f>
        <v>0</v>
      </c>
      <c r="H502" s="58"/>
      <c r="I502" s="58">
        <f>I503</f>
        <v>0</v>
      </c>
      <c r="J502" s="58"/>
      <c r="K502" s="58">
        <f>K503</f>
        <v>0</v>
      </c>
      <c r="L502" s="58"/>
      <c r="M502" s="58">
        <f>M503</f>
        <v>0</v>
      </c>
      <c r="N502" s="58"/>
      <c r="O502" s="37">
        <v>6</v>
      </c>
      <c r="P502" s="17" t="s">
        <v>97</v>
      </c>
      <c r="Q502" s="8" t="e">
        <f t="shared" ref="Q502:Q503" si="408">P502*SQRT(3)*0.38*0.9</f>
        <v>#VALUE!</v>
      </c>
      <c r="R502" s="9"/>
      <c r="AF502" s="9"/>
      <c r="AG502" s="9"/>
    </row>
    <row r="503" spans="1:33" s="10" customFormat="1" ht="16.5" customHeight="1">
      <c r="A503" s="34" t="s">
        <v>451</v>
      </c>
      <c r="B503" s="61">
        <v>1134</v>
      </c>
      <c r="C503" s="61">
        <f t="shared" ref="C503" si="409">Q503</f>
        <v>0</v>
      </c>
      <c r="D503" s="61">
        <f>B503-C503</f>
        <v>1134</v>
      </c>
      <c r="E503" s="61">
        <v>600</v>
      </c>
      <c r="F503" s="61"/>
      <c r="G503" s="61">
        <v>0</v>
      </c>
      <c r="H503" s="61"/>
      <c r="I503" s="61">
        <v>0</v>
      </c>
      <c r="J503" s="61"/>
      <c r="K503" s="61">
        <v>0</v>
      </c>
      <c r="L503" s="61"/>
      <c r="M503" s="61"/>
      <c r="N503" s="61"/>
      <c r="O503" s="46">
        <v>6</v>
      </c>
      <c r="P503" s="17">
        <v>0</v>
      </c>
      <c r="Q503" s="8">
        <f t="shared" si="408"/>
        <v>0</v>
      </c>
      <c r="R503" s="9"/>
      <c r="AF503" s="9"/>
      <c r="AG503" s="9"/>
    </row>
    <row r="504" spans="1:33" s="10" customFormat="1" ht="18" customHeight="1">
      <c r="A504" s="26" t="s">
        <v>453</v>
      </c>
      <c r="B504" s="62" t="s">
        <v>97</v>
      </c>
      <c r="C504" s="62"/>
      <c r="D504" s="62" t="s">
        <v>97</v>
      </c>
      <c r="E504" s="60">
        <f>SUM(E505)</f>
        <v>1283</v>
      </c>
      <c r="F504" s="60"/>
      <c r="G504" s="58">
        <f>G505</f>
        <v>0</v>
      </c>
      <c r="H504" s="58"/>
      <c r="I504" s="58">
        <f>I505</f>
        <v>0</v>
      </c>
      <c r="J504" s="58"/>
      <c r="K504" s="58">
        <f>K505</f>
        <v>0</v>
      </c>
      <c r="L504" s="58"/>
      <c r="M504" s="58">
        <f>M505</f>
        <v>0</v>
      </c>
      <c r="N504" s="58"/>
      <c r="O504" s="37">
        <v>6</v>
      </c>
      <c r="P504" s="17" t="s">
        <v>97</v>
      </c>
      <c r="Q504" s="8" t="e">
        <f t="shared" ref="Q504:Q505" si="410">P504*SQRT(3)*0.38*0.9</f>
        <v>#VALUE!</v>
      </c>
      <c r="R504" s="9"/>
      <c r="AF504" s="9"/>
      <c r="AG504" s="9"/>
    </row>
    <row r="505" spans="1:33" s="10" customFormat="1" ht="16.5" customHeight="1">
      <c r="A505" s="34" t="s">
        <v>454</v>
      </c>
      <c r="B505" s="61">
        <f>2*1600*0.9</f>
        <v>2880</v>
      </c>
      <c r="C505" s="61">
        <f t="shared" ref="C505" si="411">Q505</f>
        <v>0</v>
      </c>
      <c r="D505" s="61">
        <f>B505-C505</f>
        <v>2880</v>
      </c>
      <c r="E505" s="61">
        <v>1283</v>
      </c>
      <c r="F505" s="61"/>
      <c r="G505" s="61">
        <v>0</v>
      </c>
      <c r="H505" s="61"/>
      <c r="I505" s="61">
        <v>0</v>
      </c>
      <c r="J505" s="61"/>
      <c r="K505" s="61">
        <v>0</v>
      </c>
      <c r="L505" s="61"/>
      <c r="M505" s="61"/>
      <c r="N505" s="61"/>
      <c r="O505" s="46">
        <v>6</v>
      </c>
      <c r="P505" s="17">
        <v>0</v>
      </c>
      <c r="Q505" s="8">
        <f t="shared" si="410"/>
        <v>0</v>
      </c>
      <c r="R505" s="9"/>
      <c r="AF505" s="9"/>
      <c r="AG505" s="9"/>
    </row>
    <row r="506" spans="1:33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</row>
    <row r="507" spans="1:33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</row>
    <row r="508" spans="1:33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</row>
    <row r="509" spans="1:33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</row>
    <row r="510" spans="1:33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</row>
    <row r="511" spans="1:33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</row>
    <row r="512" spans="1:33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</row>
    <row r="513" spans="1:15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</row>
    <row r="514" spans="1: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</row>
  </sheetData>
  <autoFilter ref="A8:O50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0"/>
    <filterColumn colId="11"/>
    <filterColumn colId="12"/>
    <filterColumn colId="13"/>
    <filterColumn colId="14" showButton="0"/>
  </autoFilter>
  <mergeCells count="27">
    <mergeCell ref="M5:M7"/>
    <mergeCell ref="N5:N7"/>
    <mergeCell ref="A1:O1"/>
    <mergeCell ref="H5:H7"/>
    <mergeCell ref="G5:G7"/>
    <mergeCell ref="F5:F7"/>
    <mergeCell ref="A5:A7"/>
    <mergeCell ref="B5:B7"/>
    <mergeCell ref="A2:O2"/>
    <mergeCell ref="A3:O3"/>
    <mergeCell ref="C5:C7"/>
    <mergeCell ref="D5:D7"/>
    <mergeCell ref="E5:E7"/>
    <mergeCell ref="O5:O7"/>
    <mergeCell ref="I5:I7"/>
    <mergeCell ref="J5:J7"/>
    <mergeCell ref="K5:K7"/>
    <mergeCell ref="L5:L7"/>
    <mergeCell ref="A506:O506"/>
    <mergeCell ref="A507:O507"/>
    <mergeCell ref="A508:O508"/>
    <mergeCell ref="A514:O514"/>
    <mergeCell ref="A513:O513"/>
    <mergeCell ref="A509:O509"/>
    <mergeCell ref="A510:O510"/>
    <mergeCell ref="A511:O511"/>
    <mergeCell ref="A512:O512"/>
  </mergeCells>
  <phoneticPr fontId="0" type="noConversion"/>
  <pageMargins left="0.47244094488188981" right="0" top="0.39370078740157483" bottom="0.35433070866141736" header="0.15748031496062992" footer="0.19685039370078741"/>
  <pageSetup paperSize="9" scale="79" orientation="landscape" r:id="rId1"/>
  <headerFooter alignWithMargins="0"/>
  <rowBreaks count="6" manualBreakCount="6">
    <brk id="78" max="8" man="1"/>
    <brk id="156" max="8" man="1"/>
    <brk id="236" max="8" man="1"/>
    <brk id="315" max="8" man="1"/>
    <brk id="392" max="8" man="1"/>
    <brk id="469" max="8" man="1"/>
  </rowBreaks>
  <ignoredErrors>
    <ignoredError sqref="B52:B57 B122 B225 B431 B407 B295 B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стр.3_Сети</vt:lpstr>
      <vt:lpstr>стр.3_Сети!Область_печати</vt:lpstr>
    </vt:vector>
  </TitlesOfParts>
  <Company>МП"Салехардэнерго"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Галанова Ирина Анатольевна</cp:lastModifiedBy>
  <cp:lastPrinted>2017-02-06T05:58:05Z</cp:lastPrinted>
  <dcterms:created xsi:type="dcterms:W3CDTF">2011-03-22T12:52:06Z</dcterms:created>
  <dcterms:modified xsi:type="dcterms:W3CDTF">2017-02-06T06:49:15Z</dcterms:modified>
</cp:coreProperties>
</file>